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M:\Board Reports\"/>
    </mc:Choice>
  </mc:AlternateContent>
  <xr:revisionPtr revIDLastSave="0" documentId="13_ncr:1_{521FAA98-1C93-4B12-A158-44582F129B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udget to Actual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4" l="1"/>
  <c r="D44" i="4" l="1"/>
  <c r="D29" i="4"/>
  <c r="H33" i="4"/>
  <c r="G33" i="4"/>
  <c r="F35" i="4" l="1"/>
  <c r="D42" i="4"/>
  <c r="D41" i="4"/>
  <c r="D16" i="4"/>
  <c r="D39" i="4"/>
  <c r="H30" i="4" l="1"/>
  <c r="H29" i="4"/>
  <c r="H31" i="4"/>
  <c r="G18" i="4"/>
  <c r="G31" i="4" l="1"/>
  <c r="G30" i="4"/>
  <c r="G29" i="4"/>
  <c r="H18" i="4"/>
  <c r="H25" i="4" l="1"/>
  <c r="H24" i="4"/>
  <c r="H23" i="4"/>
  <c r="H22" i="4"/>
  <c r="H21" i="4"/>
  <c r="H20" i="4"/>
  <c r="G19" i="4"/>
  <c r="H17" i="4"/>
  <c r="G17" i="4"/>
  <c r="G24" i="4" l="1"/>
  <c r="G25" i="4"/>
  <c r="H19" i="4"/>
  <c r="G20" i="4"/>
  <c r="G21" i="4"/>
  <c r="G22" i="4"/>
  <c r="G23" i="4"/>
  <c r="G11" i="4"/>
  <c r="H11" i="4"/>
  <c r="E12" i="4"/>
  <c r="G27" i="4"/>
  <c r="H27" i="4"/>
  <c r="G28" i="4"/>
  <c r="H28" i="4"/>
  <c r="H9" i="4"/>
  <c r="G36" i="4" l="1"/>
  <c r="H36" i="4"/>
  <c r="G37" i="4"/>
  <c r="H37" i="4"/>
  <c r="G38" i="4"/>
  <c r="H38" i="4"/>
  <c r="H44" i="4" l="1"/>
  <c r="G44" i="4"/>
  <c r="H43" i="4"/>
  <c r="G43" i="4"/>
  <c r="H42" i="4"/>
  <c r="G42" i="4"/>
  <c r="H41" i="4"/>
  <c r="G41" i="4"/>
  <c r="H40" i="4"/>
  <c r="G40" i="4"/>
  <c r="H39" i="4"/>
  <c r="G39" i="4"/>
  <c r="H35" i="4"/>
  <c r="G35" i="4"/>
  <c r="H34" i="4"/>
  <c r="G34" i="4"/>
  <c r="H32" i="4"/>
  <c r="G32" i="4"/>
  <c r="H26" i="4"/>
  <c r="G26" i="4"/>
  <c r="H16" i="4"/>
  <c r="G16" i="4"/>
  <c r="F12" i="4" l="1"/>
  <c r="D12" i="4"/>
  <c r="G15" i="4"/>
  <c r="G14" i="4"/>
  <c r="H15" i="4" l="1"/>
  <c r="E45" i="4" l="1"/>
  <c r="F45" i="4"/>
  <c r="D45" i="4"/>
  <c r="H14" i="4"/>
  <c r="H45" i="4" s="1"/>
  <c r="G45" i="4"/>
  <c r="H10" i="4"/>
  <c r="G10" i="4"/>
  <c r="G9" i="4"/>
  <c r="G7" i="4"/>
  <c r="H12" i="4" l="1"/>
  <c r="H47" i="4" s="1"/>
  <c r="G12" i="4"/>
  <c r="G47" i="4" s="1"/>
  <c r="G49" i="4" s="1"/>
  <c r="D47" i="4"/>
  <c r="D49" i="4" s="1"/>
  <c r="E47" i="4"/>
  <c r="E49" i="4" s="1"/>
</calcChain>
</file>

<file path=xl/sharedStrings.xml><?xml version="1.0" encoding="utf-8"?>
<sst xmlns="http://schemas.openxmlformats.org/spreadsheetml/2006/main" count="95" uniqueCount="90">
  <si>
    <t>Contingency</t>
  </si>
  <si>
    <t>Capital</t>
  </si>
  <si>
    <t>McLENNAN COMMUNITY COLLEGE</t>
  </si>
  <si>
    <t>Plant</t>
  </si>
  <si>
    <t>Construction</t>
  </si>
  <si>
    <t>Infrastructure</t>
  </si>
  <si>
    <t>BT Building Renovation (Revenue Bond Payment)</t>
  </si>
  <si>
    <t>Renovations</t>
  </si>
  <si>
    <t>Actuals</t>
  </si>
  <si>
    <t>Remaining</t>
  </si>
  <si>
    <t>Encumbrances</t>
  </si>
  <si>
    <t>Total Expenditures</t>
  </si>
  <si>
    <t>Transfers</t>
  </si>
  <si>
    <t>Transfer from General Fund</t>
  </si>
  <si>
    <t>Transfer from Excess Pledged Revenues</t>
  </si>
  <si>
    <t>Net Income</t>
  </si>
  <si>
    <t>Total</t>
  </si>
  <si>
    <t>Building Lock Upgrade</t>
  </si>
  <si>
    <t>Floor Coverings</t>
  </si>
  <si>
    <t>Floor Covering Replacement</t>
  </si>
  <si>
    <t>Lots &amp; Roads</t>
  </si>
  <si>
    <t>Sealcoat and restripe parking lots</t>
  </si>
  <si>
    <t>Roofs</t>
  </si>
  <si>
    <t>Budget</t>
  </si>
  <si>
    <t>Highlander Ranch Road Work</t>
  </si>
  <si>
    <t>Rental Property</t>
  </si>
  <si>
    <t>General Repairs</t>
  </si>
  <si>
    <t>Highlander Ranch Maintenance and Fence Repairs</t>
  </si>
  <si>
    <t>Furniture</t>
  </si>
  <si>
    <t>Campus Furniture Replacement</t>
  </si>
  <si>
    <t>Total Income &amp;Transfers</t>
  </si>
  <si>
    <t>Professional Fees</t>
  </si>
  <si>
    <t>Cosmetology Renovation</t>
  </si>
  <si>
    <t>Sidewalk Repairs/Replacements</t>
  </si>
  <si>
    <t>Cameron Hall Courtyard &amp; Landscaping</t>
  </si>
  <si>
    <t>Replace Central Plant Boiler &amp; Enclosure</t>
  </si>
  <si>
    <t>Cameron Hall Technology</t>
  </si>
  <si>
    <t>Cameron Hall Furniture</t>
  </si>
  <si>
    <t>Highlander Gym Locker Room Renovation</t>
  </si>
  <si>
    <t>Highlander Ranch Building Improvements</t>
  </si>
  <si>
    <t>ESEC HVAC Repairs</t>
  </si>
  <si>
    <t>Cameron Hall Change Orders</t>
  </si>
  <si>
    <t>Insurance Proceeds</t>
  </si>
  <si>
    <t>Income</t>
  </si>
  <si>
    <t>Balance of CIF at 9/1/2025</t>
  </si>
  <si>
    <t>2025-26</t>
  </si>
  <si>
    <t>Campus Painting &amp; Fencing Repair</t>
  </si>
  <si>
    <t>CSC C: Radiology/Dental Assistant Renovation</t>
  </si>
  <si>
    <t>CSC C: Surgical Tech AV System in Scrub/Active Lab</t>
  </si>
  <si>
    <t>Bosque RiverBallpark Audio Upgrades</t>
  </si>
  <si>
    <t>50-701086-55641-0</t>
  </si>
  <si>
    <t>50-701086-55670-0</t>
  </si>
  <si>
    <t>50-701080-55650-0</t>
  </si>
  <si>
    <t>50-701080-55680-0</t>
  </si>
  <si>
    <t>50-701120-55624-0</t>
  </si>
  <si>
    <t>50-710037-55622-0</t>
  </si>
  <si>
    <t>50-710043-55606-0</t>
  </si>
  <si>
    <t>50-710069-55151-0</t>
  </si>
  <si>
    <t>50-710056-54975-0</t>
  </si>
  <si>
    <t>50-710152-55637-0</t>
  </si>
  <si>
    <t>BPAC Rehersal Hall - New Accus Panels/Storage</t>
  </si>
  <si>
    <t>50-710032-55630-0</t>
  </si>
  <si>
    <t>Enrollment Center Renovations</t>
  </si>
  <si>
    <t>50-710146-55670-0</t>
  </si>
  <si>
    <t>Foundation House Renovation - CREW</t>
  </si>
  <si>
    <t>50-710044-55670-0</t>
  </si>
  <si>
    <t>Infrastructure Contingency</t>
  </si>
  <si>
    <t>50-710010-54932-0</t>
  </si>
  <si>
    <t>50-710061-55630-0</t>
  </si>
  <si>
    <t>50-710043-55644-0</t>
  </si>
  <si>
    <t>50-710043-55631-0</t>
  </si>
  <si>
    <t>Main Campus/Building Lighting Upgrades</t>
  </si>
  <si>
    <t>50-710030-55672-0</t>
  </si>
  <si>
    <t>50-710074-54975-0</t>
  </si>
  <si>
    <t>50-710074-55677-0</t>
  </si>
  <si>
    <t>ESEC HVAC Upgrade</t>
  </si>
  <si>
    <t>50-701120-54945-0</t>
  </si>
  <si>
    <t>50-701120-55200-0</t>
  </si>
  <si>
    <t>50-701120-55630-0</t>
  </si>
  <si>
    <t>50-710010-53519-0</t>
  </si>
  <si>
    <t>50-710010-54930-0</t>
  </si>
  <si>
    <t>50-710039-55625-0</t>
  </si>
  <si>
    <t>50-710043-54975-0</t>
  </si>
  <si>
    <t>50-701120-55250-0</t>
  </si>
  <si>
    <t>50-710036-55642-0</t>
  </si>
  <si>
    <t>50-701080-55648-0</t>
  </si>
  <si>
    <t>MAC/CSC Roof Repair</t>
  </si>
  <si>
    <t>CAPITAL IMPOVEMENT FUND - BUDGET TO ACTUAL AS OF 2/28/2026</t>
  </si>
  <si>
    <t>Balance of CIF at 2/28/2026</t>
  </si>
  <si>
    <t>Balance of CIF Reserve Account at 2/28/2026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</si>
</sst>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0"/>
      <color rgb="FFFF000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13" applyNumberFormat="0" applyFill="0" applyAlignment="0" applyProtection="0"/>
    <xf numFmtId="0" fontId="12" fillId="0" borderId="14" applyNumberFormat="0" applyFill="0" applyAlignment="0" applyProtection="0"/>
    <xf numFmtId="0" fontId="13" fillId="0" borderId="15" applyNumberFormat="0" applyFill="0" applyAlignment="0" applyProtection="0"/>
    <xf numFmtId="0" fontId="13" fillId="0" borderId="0" applyNumberFormat="0" applyFill="0" applyBorder="0" applyAlignment="0" applyProtection="0"/>
    <xf numFmtId="0" fontId="14" fillId="8" borderId="0" applyNumberFormat="0" applyBorder="0" applyAlignment="0" applyProtection="0"/>
    <xf numFmtId="0" fontId="15" fillId="9" borderId="0" applyNumberFormat="0" applyBorder="0" applyAlignment="0" applyProtection="0"/>
    <xf numFmtId="0" fontId="16" fillId="11" borderId="16" applyNumberFormat="0" applyAlignment="0" applyProtection="0"/>
    <xf numFmtId="0" fontId="17" fillId="12" borderId="17" applyNumberFormat="0" applyAlignment="0" applyProtection="0"/>
    <xf numFmtId="0" fontId="18" fillId="12" borderId="16" applyNumberFormat="0" applyAlignment="0" applyProtection="0"/>
    <xf numFmtId="0" fontId="19" fillId="0" borderId="18" applyNumberFormat="0" applyFill="0" applyAlignment="0" applyProtection="0"/>
    <xf numFmtId="0" fontId="20" fillId="13" borderId="19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21" applyNumberFormat="0" applyFill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4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0" borderId="0"/>
    <xf numFmtId="0" fontId="25" fillId="10" borderId="0" applyNumberFormat="0" applyBorder="0" applyAlignment="0" applyProtection="0"/>
    <xf numFmtId="0" fontId="1" fillId="14" borderId="20" applyNumberFormat="0" applyFont="0" applyAlignment="0" applyProtection="0"/>
    <xf numFmtId="0" fontId="24" fillId="18" borderId="0" applyNumberFormat="0" applyBorder="0" applyAlignment="0" applyProtection="0"/>
    <xf numFmtId="0" fontId="24" fillId="22" borderId="0" applyNumberFormat="0" applyBorder="0" applyAlignment="0" applyProtection="0"/>
    <xf numFmtId="0" fontId="24" fillId="26" borderId="0" applyNumberFormat="0" applyBorder="0" applyAlignment="0" applyProtection="0"/>
    <xf numFmtId="0" fontId="24" fillId="30" borderId="0" applyNumberFormat="0" applyBorder="0" applyAlignment="0" applyProtection="0"/>
    <xf numFmtId="0" fontId="24" fillId="34" borderId="0" applyNumberFormat="0" applyBorder="0" applyAlignment="0" applyProtection="0"/>
    <xf numFmtId="0" fontId="24" fillId="38" borderId="0" applyNumberFormat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94">
    <xf numFmtId="0" fontId="0" fillId="0" borderId="0" xfId="0"/>
    <xf numFmtId="0" fontId="0" fillId="2" borderId="0" xfId="0" applyFill="1"/>
    <xf numFmtId="0" fontId="7" fillId="2" borderId="4" xfId="0" applyFont="1" applyFill="1" applyBorder="1" applyAlignment="1">
      <alignment vertical="center"/>
    </xf>
    <xf numFmtId="0" fontId="0" fillId="2" borderId="5" xfId="0" applyFill="1" applyBorder="1"/>
    <xf numFmtId="6" fontId="0" fillId="2" borderId="0" xfId="0" applyNumberFormat="1" applyFill="1"/>
    <xf numFmtId="38" fontId="3" fillId="2" borderId="2" xfId="0" applyNumberFormat="1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0" xfId="0" applyFont="1" applyFill="1"/>
    <xf numFmtId="0" fontId="9" fillId="2" borderId="0" xfId="0" applyFont="1" applyFill="1"/>
    <xf numFmtId="0" fontId="3" fillId="2" borderId="1" xfId="0" applyFont="1" applyFill="1" applyBorder="1"/>
    <xf numFmtId="0" fontId="3" fillId="3" borderId="3" xfId="0" applyFont="1" applyFill="1" applyBorder="1" applyAlignment="1">
      <alignment horizontal="center"/>
    </xf>
    <xf numFmtId="38" fontId="5" fillId="3" borderId="2" xfId="0" applyNumberFormat="1" applyFont="1" applyFill="1" applyBorder="1"/>
    <xf numFmtId="38" fontId="5" fillId="3" borderId="7" xfId="0" applyNumberFormat="1" applyFont="1" applyFill="1" applyBorder="1"/>
    <xf numFmtId="6" fontId="3" fillId="3" borderId="1" xfId="2" applyNumberFormat="1" applyFont="1" applyFill="1" applyBorder="1"/>
    <xf numFmtId="0" fontId="3" fillId="4" borderId="3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 vertical="center" wrapText="1"/>
    </xf>
    <xf numFmtId="38" fontId="5" fillId="4" borderId="2" xfId="0" applyNumberFormat="1" applyFont="1" applyFill="1" applyBorder="1"/>
    <xf numFmtId="38" fontId="5" fillId="4" borderId="7" xfId="0" applyNumberFormat="1" applyFont="1" applyFill="1" applyBorder="1"/>
    <xf numFmtId="6" fontId="3" fillId="4" borderId="1" xfId="2" applyNumberFormat="1" applyFont="1" applyFill="1" applyBorder="1"/>
    <xf numFmtId="0" fontId="6" fillId="3" borderId="6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 vertical="center"/>
    </xf>
    <xf numFmtId="38" fontId="5" fillId="5" borderId="2" xfId="0" applyNumberFormat="1" applyFont="1" applyFill="1" applyBorder="1"/>
    <xf numFmtId="38" fontId="5" fillId="5" borderId="7" xfId="0" applyNumberFormat="1" applyFont="1" applyFill="1" applyBorder="1"/>
    <xf numFmtId="6" fontId="3" fillId="0" borderId="0" xfId="2" applyNumberFormat="1" applyFont="1" applyFill="1" applyBorder="1"/>
    <xf numFmtId="38" fontId="5" fillId="3" borderId="7" xfId="1" applyNumberFormat="1" applyFont="1" applyFill="1" applyBorder="1"/>
    <xf numFmtId="38" fontId="5" fillId="4" borderId="7" xfId="1" applyNumberFormat="1" applyFont="1" applyFill="1" applyBorder="1"/>
    <xf numFmtId="38" fontId="5" fillId="5" borderId="7" xfId="1" applyNumberFormat="1" applyFont="1" applyFill="1" applyBorder="1"/>
    <xf numFmtId="0" fontId="3" fillId="6" borderId="3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 vertical="center" wrapText="1"/>
    </xf>
    <xf numFmtId="38" fontId="5" fillId="6" borderId="7" xfId="0" applyNumberFormat="1" applyFont="1" applyFill="1" applyBorder="1"/>
    <xf numFmtId="38" fontId="5" fillId="6" borderId="7" xfId="1" applyNumberFormat="1" applyFont="1" applyFill="1" applyBorder="1"/>
    <xf numFmtId="38" fontId="5" fillId="6" borderId="2" xfId="0" applyNumberFormat="1" applyFont="1" applyFill="1" applyBorder="1"/>
    <xf numFmtId="0" fontId="0" fillId="2" borderId="9" xfId="0" applyFill="1" applyBorder="1"/>
    <xf numFmtId="38" fontId="5" fillId="3" borderId="9" xfId="0" applyNumberFormat="1" applyFont="1" applyFill="1" applyBorder="1"/>
    <xf numFmtId="38" fontId="0" fillId="2" borderId="9" xfId="0" applyNumberFormat="1" applyFill="1" applyBorder="1"/>
    <xf numFmtId="38" fontId="5" fillId="3" borderId="9" xfId="1" applyNumberFormat="1" applyFont="1" applyFill="1" applyBorder="1"/>
    <xf numFmtId="38" fontId="5" fillId="4" borderId="9" xfId="1" applyNumberFormat="1" applyFont="1" applyFill="1" applyBorder="1"/>
    <xf numFmtId="38" fontId="5" fillId="6" borderId="9" xfId="1" applyNumberFormat="1" applyFont="1" applyFill="1" applyBorder="1"/>
    <xf numFmtId="38" fontId="5" fillId="5" borderId="9" xfId="1" applyNumberFormat="1" applyFont="1" applyFill="1" applyBorder="1"/>
    <xf numFmtId="38" fontId="5" fillId="3" borderId="5" xfId="1" applyNumberFormat="1" applyFont="1" applyFill="1" applyBorder="1"/>
    <xf numFmtId="38" fontId="5" fillId="4" borderId="5" xfId="1" applyNumberFormat="1" applyFont="1" applyFill="1" applyBorder="1"/>
    <xf numFmtId="38" fontId="5" fillId="6" borderId="5" xfId="1" applyNumberFormat="1" applyFont="1" applyFill="1" applyBorder="1"/>
    <xf numFmtId="38" fontId="5" fillId="5" borderId="5" xfId="1" applyNumberFormat="1" applyFont="1" applyFill="1" applyBorder="1"/>
    <xf numFmtId="0" fontId="3" fillId="2" borderId="5" xfId="0" applyFont="1" applyFill="1" applyBorder="1"/>
    <xf numFmtId="6" fontId="3" fillId="3" borderId="5" xfId="2" applyNumberFormat="1" applyFont="1" applyFill="1" applyBorder="1"/>
    <xf numFmtId="6" fontId="3" fillId="4" borderId="5" xfId="2" applyNumberFormat="1" applyFont="1" applyFill="1" applyBorder="1"/>
    <xf numFmtId="6" fontId="3" fillId="6" borderId="5" xfId="2" applyNumberFormat="1" applyFont="1" applyFill="1" applyBorder="1"/>
    <xf numFmtId="6" fontId="3" fillId="5" borderId="5" xfId="2" applyNumberFormat="1" applyFont="1" applyFill="1" applyBorder="1"/>
    <xf numFmtId="0" fontId="7" fillId="2" borderId="10" xfId="0" applyFont="1" applyFill="1" applyBorder="1" applyAlignment="1">
      <alignment vertical="center"/>
    </xf>
    <xf numFmtId="38" fontId="5" fillId="3" borderId="5" xfId="0" applyNumberFormat="1" applyFont="1" applyFill="1" applyBorder="1"/>
    <xf numFmtId="38" fontId="3" fillId="2" borderId="9" xfId="0" applyNumberFormat="1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38" fontId="2" fillId="2" borderId="2" xfId="0" applyNumberFormat="1" applyFont="1" applyFill="1" applyBorder="1"/>
    <xf numFmtId="0" fontId="3" fillId="7" borderId="3" xfId="0" applyFont="1" applyFill="1" applyBorder="1" applyAlignment="1">
      <alignment horizontal="center"/>
    </xf>
    <xf numFmtId="0" fontId="6" fillId="7" borderId="6" xfId="0" applyFont="1" applyFill="1" applyBorder="1" applyAlignment="1">
      <alignment horizontal="center" vertical="center" wrapText="1"/>
    </xf>
    <xf numFmtId="38" fontId="5" fillId="7" borderId="9" xfId="1" applyNumberFormat="1" applyFont="1" applyFill="1" applyBorder="1"/>
    <xf numFmtId="38" fontId="5" fillId="7" borderId="2" xfId="0" applyNumberFormat="1" applyFont="1" applyFill="1" applyBorder="1"/>
    <xf numFmtId="38" fontId="5" fillId="7" borderId="7" xfId="0" applyNumberFormat="1" applyFont="1" applyFill="1" applyBorder="1"/>
    <xf numFmtId="38" fontId="5" fillId="7" borderId="7" xfId="1" applyNumberFormat="1" applyFont="1" applyFill="1" applyBorder="1"/>
    <xf numFmtId="38" fontId="5" fillId="7" borderId="5" xfId="1" applyNumberFormat="1" applyFont="1" applyFill="1" applyBorder="1"/>
    <xf numFmtId="6" fontId="3" fillId="7" borderId="5" xfId="2" applyNumberFormat="1" applyFont="1" applyFill="1" applyBorder="1"/>
    <xf numFmtId="6" fontId="3" fillId="4" borderId="11" xfId="2" applyNumberFormat="1" applyFont="1" applyFill="1" applyBorder="1"/>
    <xf numFmtId="38" fontId="5" fillId="4" borderId="10" xfId="0" applyNumberFormat="1" applyFont="1" applyFill="1" applyBorder="1"/>
    <xf numFmtId="38" fontId="5" fillId="4" borderId="4" xfId="0" applyNumberFormat="1" applyFont="1" applyFill="1" applyBorder="1"/>
    <xf numFmtId="6" fontId="3" fillId="4" borderId="4" xfId="2" applyNumberFormat="1" applyFont="1" applyFill="1" applyBorder="1"/>
    <xf numFmtId="6" fontId="3" fillId="6" borderId="1" xfId="2" applyNumberFormat="1" applyFont="1" applyFill="1" applyBorder="1"/>
    <xf numFmtId="6" fontId="3" fillId="7" borderId="1" xfId="2" applyNumberFormat="1" applyFont="1" applyFill="1" applyBorder="1"/>
    <xf numFmtId="6" fontId="3" fillId="5" borderId="1" xfId="2" applyNumberFormat="1" applyFont="1" applyFill="1" applyBorder="1"/>
    <xf numFmtId="38" fontId="2" fillId="2" borderId="8" xfId="0" applyNumberFormat="1" applyFont="1" applyFill="1" applyBorder="1"/>
    <xf numFmtId="0" fontId="2" fillId="2" borderId="2" xfId="0" applyFont="1" applyFill="1" applyBorder="1"/>
    <xf numFmtId="0" fontId="2" fillId="2" borderId="7" xfId="0" applyFont="1" applyFill="1" applyBorder="1"/>
    <xf numFmtId="38" fontId="5" fillId="3" borderId="2" xfId="1" applyNumberFormat="1" applyFont="1" applyFill="1" applyBorder="1"/>
    <xf numFmtId="38" fontId="5" fillId="4" borderId="2" xfId="1" applyNumberFormat="1" applyFont="1" applyFill="1" applyBorder="1"/>
    <xf numFmtId="38" fontId="5" fillId="6" borderId="2" xfId="1" applyNumberFormat="1" applyFont="1" applyFill="1" applyBorder="1"/>
    <xf numFmtId="38" fontId="5" fillId="7" borderId="2" xfId="1" applyNumberFormat="1" applyFont="1" applyFill="1" applyBorder="1"/>
    <xf numFmtId="38" fontId="5" fillId="5" borderId="2" xfId="1" applyNumberFormat="1" applyFont="1" applyFill="1" applyBorder="1"/>
    <xf numFmtId="0" fontId="2" fillId="2" borderId="5" xfId="0" applyFont="1" applyFill="1" applyBorder="1"/>
    <xf numFmtId="38" fontId="3" fillId="2" borderId="8" xfId="0" applyNumberFormat="1" applyFont="1" applyFill="1" applyBorder="1" applyAlignment="1">
      <alignment horizontal="left"/>
    </xf>
    <xf numFmtId="38" fontId="2" fillId="6" borderId="7" xfId="1" applyNumberFormat="1" applyFont="1" applyFill="1" applyBorder="1"/>
    <xf numFmtId="38" fontId="2" fillId="7" borderId="2" xfId="0" applyNumberFormat="1" applyFont="1" applyFill="1" applyBorder="1"/>
    <xf numFmtId="38" fontId="2" fillId="6" borderId="2" xfId="0" applyNumberFormat="1" applyFont="1" applyFill="1" applyBorder="1"/>
    <xf numFmtId="38" fontId="2" fillId="3" borderId="2" xfId="0" applyNumberFormat="1" applyFont="1" applyFill="1" applyBorder="1"/>
    <xf numFmtId="38" fontId="2" fillId="5" borderId="2" xfId="0" applyNumberFormat="1" applyFont="1" applyFill="1" applyBorder="1"/>
    <xf numFmtId="0" fontId="3" fillId="2" borderId="22" xfId="0" applyFont="1" applyFill="1" applyBorder="1" applyAlignment="1">
      <alignment horizontal="left"/>
    </xf>
    <xf numFmtId="38" fontId="2" fillId="7" borderId="7" xfId="1" applyNumberFormat="1" applyFont="1" applyFill="1" applyBorder="1"/>
    <xf numFmtId="38" fontId="2" fillId="5" borderId="7" xfId="1" applyNumberFormat="1" applyFont="1" applyFill="1" applyBorder="1"/>
    <xf numFmtId="38" fontId="2" fillId="3" borderId="7" xfId="1" applyNumberFormat="1" applyFont="1" applyFill="1" applyBorder="1"/>
    <xf numFmtId="38" fontId="2" fillId="4" borderId="7" xfId="1" applyNumberFormat="1" applyFont="1" applyFill="1" applyBorder="1"/>
    <xf numFmtId="0" fontId="8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11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left"/>
    </xf>
  </cellXfs>
  <cellStyles count="47">
    <cellStyle name="20% - Accent1" xfId="19" builtinId="30" customBuiltin="1"/>
    <cellStyle name="20% - Accent2" xfId="22" builtinId="34" customBuiltin="1"/>
    <cellStyle name="20% - Accent3" xfId="25" builtinId="38" customBuiltin="1"/>
    <cellStyle name="20% - Accent4" xfId="28" builtinId="42" customBuiltin="1"/>
    <cellStyle name="20% - Accent5" xfId="31" builtinId="46" customBuiltin="1"/>
    <cellStyle name="20% - Accent6" xfId="34" builtinId="50" customBuiltin="1"/>
    <cellStyle name="40% - Accent1" xfId="20" builtinId="31" customBuiltin="1"/>
    <cellStyle name="40% - Accent2" xfId="23" builtinId="35" customBuiltin="1"/>
    <cellStyle name="40% - Accent3" xfId="26" builtinId="39" customBuiltin="1"/>
    <cellStyle name="40% - Accent4" xfId="29" builtinId="43" customBuiltin="1"/>
    <cellStyle name="40% - Accent5" xfId="32" builtinId="47" customBuiltin="1"/>
    <cellStyle name="40% - Accent6" xfId="35" builtinId="51" customBuiltin="1"/>
    <cellStyle name="60% - Accent1 2" xfId="39" xr:uid="{7B39D230-52F3-44CA-A7E9-E3453D7A0B12}"/>
    <cellStyle name="60% - Accent2 2" xfId="40" xr:uid="{01855199-45F4-45B0-BE26-EADC9135973D}"/>
    <cellStyle name="60% - Accent3 2" xfId="41" xr:uid="{F3FFF82B-5A4D-4A7B-8E41-4257FDCEEEEA}"/>
    <cellStyle name="60% - Accent4 2" xfId="42" xr:uid="{0EC9E85D-178B-4D81-9C80-2E9F3A7F4FD9}"/>
    <cellStyle name="60% - Accent5 2" xfId="43" xr:uid="{2A1912F1-1F4E-4F8E-8F44-ECF38F479479}"/>
    <cellStyle name="60% - Accent6 2" xfId="44" xr:uid="{7F2CDE53-20A9-47E8-910F-B387AACD988B}"/>
    <cellStyle name="Accent1" xfId="18" builtinId="29" customBuiltin="1"/>
    <cellStyle name="Accent2" xfId="21" builtinId="33" customBuiltin="1"/>
    <cellStyle name="Accent3" xfId="24" builtinId="37" customBuiltin="1"/>
    <cellStyle name="Accent4" xfId="27" builtinId="41" customBuiltin="1"/>
    <cellStyle name="Accent5" xfId="30" builtinId="45" customBuiltin="1"/>
    <cellStyle name="Accent6" xfId="33" builtinId="49" customBuiltin="1"/>
    <cellStyle name="Bad" xfId="9" builtinId="27" customBuiltin="1"/>
    <cellStyle name="Calculation" xfId="12" builtinId="22" customBuiltin="1"/>
    <cellStyle name="Check Cell" xfId="14" builtinId="23" customBuiltin="1"/>
    <cellStyle name="Comma" xfId="1" builtinId="3"/>
    <cellStyle name="Comma 2" xfId="45" xr:uid="{7F8C1685-9ED0-42FE-8F18-8F292498B14B}"/>
    <cellStyle name="Currency" xfId="2" builtinId="4"/>
    <cellStyle name="Explanatory Text" xfId="16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0" builtinId="20" customBuiltin="1"/>
    <cellStyle name="Linked Cell" xfId="13" builtinId="24" customBuiltin="1"/>
    <cellStyle name="Neutral 2" xfId="37" xr:uid="{348767DA-2310-45B0-9A85-12BADC6B5ECE}"/>
    <cellStyle name="Normal" xfId="0" builtinId="0"/>
    <cellStyle name="Normal 2" xfId="46" xr:uid="{1035B6B9-D2C9-46CC-9A59-F5C63979F0AB}"/>
    <cellStyle name="Normal 3" xfId="36" xr:uid="{CFF48D04-565A-44AA-90E5-2DAFB430B659}"/>
    <cellStyle name="Note 2" xfId="38" xr:uid="{F812A531-2277-4770-9CB3-B1B1203ACF2A}"/>
    <cellStyle name="Output" xfId="11" builtinId="21" customBuiltin="1"/>
    <cellStyle name="Title" xfId="3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2"/>
  <sheetViews>
    <sheetView tabSelected="1" zoomScale="112" zoomScaleNormal="112" workbookViewId="0">
      <selection activeCell="K13" sqref="K13"/>
    </sheetView>
  </sheetViews>
  <sheetFormatPr defaultRowHeight="12.75" x14ac:dyDescent="0.2"/>
  <cols>
    <col min="1" max="1" width="15.7109375" style="1" bestFit="1" customWidth="1"/>
    <col min="2" max="2" width="17.28515625" style="1" hidden="1" customWidth="1"/>
    <col min="3" max="3" width="47.140625" style="1" bestFit="1" customWidth="1"/>
    <col min="4" max="8" width="14.7109375" style="1" customWidth="1"/>
    <col min="9" max="16384" width="9.140625" style="1"/>
  </cols>
  <sheetData>
    <row r="1" spans="1:8" x14ac:dyDescent="0.2">
      <c r="A1" s="9"/>
      <c r="B1" s="9"/>
    </row>
    <row r="2" spans="1:8" ht="28.5" customHeight="1" x14ac:dyDescent="0.2">
      <c r="A2" s="90" t="s">
        <v>2</v>
      </c>
      <c r="B2" s="90"/>
      <c r="C2" s="90"/>
      <c r="D2" s="90"/>
      <c r="E2" s="90"/>
      <c r="F2" s="90"/>
      <c r="G2" s="90"/>
      <c r="H2" s="90"/>
    </row>
    <row r="3" spans="1:8" ht="22.9" customHeight="1" thickBot="1" x14ac:dyDescent="0.25">
      <c r="A3" s="91" t="s">
        <v>87</v>
      </c>
      <c r="B3" s="91"/>
      <c r="C3" s="91"/>
      <c r="D3" s="91"/>
      <c r="E3" s="91"/>
      <c r="F3" s="91"/>
      <c r="G3" s="91"/>
      <c r="H3" s="91"/>
    </row>
    <row r="4" spans="1:8" ht="18.75" customHeight="1" x14ac:dyDescent="0.2">
      <c r="D4" s="11" t="s">
        <v>45</v>
      </c>
      <c r="E4" s="15" t="s">
        <v>45</v>
      </c>
      <c r="F4" s="29" t="s">
        <v>45</v>
      </c>
      <c r="G4" s="55" t="s">
        <v>45</v>
      </c>
      <c r="H4" s="21" t="s">
        <v>45</v>
      </c>
    </row>
    <row r="5" spans="1:8" ht="38.450000000000003" customHeight="1" thickBot="1" x14ac:dyDescent="0.25">
      <c r="D5" s="20" t="s">
        <v>23</v>
      </c>
      <c r="E5" s="16" t="s">
        <v>8</v>
      </c>
      <c r="F5" s="30" t="s">
        <v>10</v>
      </c>
      <c r="G5" s="56" t="s">
        <v>16</v>
      </c>
      <c r="H5" s="22" t="s">
        <v>9</v>
      </c>
    </row>
    <row r="6" spans="1:8" ht="13.5" thickBot="1" x14ac:dyDescent="0.25"/>
    <row r="7" spans="1:8" ht="13.5" thickBot="1" x14ac:dyDescent="0.25">
      <c r="C7" s="10" t="s">
        <v>44</v>
      </c>
      <c r="D7" s="14">
        <v>1747246</v>
      </c>
      <c r="E7" s="63">
        <v>1747246</v>
      </c>
      <c r="F7" s="67"/>
      <c r="G7" s="68">
        <f>SUM(E7+F7)</f>
        <v>1747246</v>
      </c>
      <c r="H7" s="69"/>
    </row>
    <row r="8" spans="1:8" ht="13.5" thickBot="1" x14ac:dyDescent="0.25">
      <c r="C8" s="8"/>
      <c r="D8" s="25"/>
    </row>
    <row r="9" spans="1:8" x14ac:dyDescent="0.2">
      <c r="A9" s="50" t="s">
        <v>12</v>
      </c>
      <c r="B9" s="50"/>
      <c r="C9" s="34" t="s">
        <v>13</v>
      </c>
      <c r="D9" s="35">
        <v>750000</v>
      </c>
      <c r="E9" s="64"/>
      <c r="F9" s="39"/>
      <c r="G9" s="57">
        <f t="shared" ref="G9:G11" si="0">SUM(E9+F9)</f>
        <v>0</v>
      </c>
      <c r="H9" s="40">
        <f>D9-E9-F9</f>
        <v>750000</v>
      </c>
    </row>
    <row r="10" spans="1:8" ht="13.5" thickBot="1" x14ac:dyDescent="0.25">
      <c r="A10" s="2"/>
      <c r="B10" s="2"/>
      <c r="C10" s="3" t="s">
        <v>14</v>
      </c>
      <c r="D10" s="51">
        <v>2000000</v>
      </c>
      <c r="E10" s="65"/>
      <c r="F10" s="43"/>
      <c r="G10" s="61">
        <f t="shared" si="0"/>
        <v>0</v>
      </c>
      <c r="H10" s="44">
        <f t="shared" ref="H10:H11" si="1">D10-E10-F10</f>
        <v>2000000</v>
      </c>
    </row>
    <row r="11" spans="1:8" ht="13.5" thickBot="1" x14ac:dyDescent="0.25">
      <c r="A11" s="2" t="s">
        <v>43</v>
      </c>
      <c r="B11" s="2"/>
      <c r="C11" s="78" t="s">
        <v>42</v>
      </c>
      <c r="D11" s="51">
        <v>0</v>
      </c>
      <c r="E11" s="65">
        <v>0</v>
      </c>
      <c r="F11" s="43"/>
      <c r="G11" s="61">
        <f t="shared" si="0"/>
        <v>0</v>
      </c>
      <c r="H11" s="44">
        <f t="shared" si="1"/>
        <v>0</v>
      </c>
    </row>
    <row r="12" spans="1:8" ht="13.5" thickBot="1" x14ac:dyDescent="0.25">
      <c r="C12" s="45" t="s">
        <v>30</v>
      </c>
      <c r="D12" s="46">
        <f>SUM(D9:D10)</f>
        <v>2750000</v>
      </c>
      <c r="E12" s="66">
        <f>SUM(E9:E11)</f>
        <v>0</v>
      </c>
      <c r="F12" s="48">
        <f>SUM(F9:F10)</f>
        <v>0</v>
      </c>
      <c r="G12" s="62">
        <f>SUM(G9:G10)</f>
        <v>0</v>
      </c>
      <c r="H12" s="49">
        <f>SUM(H9:H10)</f>
        <v>2750000</v>
      </c>
    </row>
    <row r="13" spans="1:8" ht="13.5" thickBot="1" x14ac:dyDescent="0.25">
      <c r="C13" s="8"/>
      <c r="D13" s="25"/>
    </row>
    <row r="14" spans="1:8" x14ac:dyDescent="0.2">
      <c r="A14" s="52" t="s">
        <v>20</v>
      </c>
      <c r="B14" s="52" t="s">
        <v>59</v>
      </c>
      <c r="C14" s="36" t="s">
        <v>21</v>
      </c>
      <c r="D14" s="37">
        <v>50000</v>
      </c>
      <c r="E14" s="38">
        <v>0</v>
      </c>
      <c r="F14" s="39"/>
      <c r="G14" s="57">
        <f t="shared" ref="G14:G15" si="2">SUM(E14+F14)</f>
        <v>0</v>
      </c>
      <c r="H14" s="40">
        <f>D14-E14-F14</f>
        <v>50000</v>
      </c>
    </row>
    <row r="15" spans="1:8" x14ac:dyDescent="0.2">
      <c r="A15" s="5"/>
      <c r="B15" s="5" t="s">
        <v>53</v>
      </c>
      <c r="C15" s="54" t="s">
        <v>24</v>
      </c>
      <c r="D15" s="73">
        <v>100000</v>
      </c>
      <c r="E15" s="74">
        <v>27155</v>
      </c>
      <c r="F15" s="75"/>
      <c r="G15" s="76">
        <f t="shared" si="2"/>
        <v>27155</v>
      </c>
      <c r="H15" s="77">
        <f t="shared" ref="H15" si="3">D15-E15-F15</f>
        <v>72845</v>
      </c>
    </row>
    <row r="16" spans="1:8" x14ac:dyDescent="0.2">
      <c r="A16" s="5"/>
      <c r="B16" s="5" t="s">
        <v>58</v>
      </c>
      <c r="C16" s="54" t="s">
        <v>33</v>
      </c>
      <c r="D16" s="73">
        <f>37150+18375</f>
        <v>55525</v>
      </c>
      <c r="E16" s="74">
        <v>55525</v>
      </c>
      <c r="F16" s="75"/>
      <c r="G16" s="76">
        <f t="shared" ref="G16:G44" si="4">SUM(E16+F16)</f>
        <v>55525</v>
      </c>
      <c r="H16" s="77">
        <f t="shared" ref="H16:H44" si="5">D16-E16-F16</f>
        <v>0</v>
      </c>
    </row>
    <row r="17" spans="1:8" x14ac:dyDescent="0.2">
      <c r="A17" s="6" t="s">
        <v>22</v>
      </c>
      <c r="B17" s="6" t="s">
        <v>81</v>
      </c>
      <c r="C17" s="72" t="s">
        <v>86</v>
      </c>
      <c r="D17" s="13">
        <v>240978</v>
      </c>
      <c r="E17" s="18">
        <v>226887</v>
      </c>
      <c r="F17" s="31">
        <v>46138</v>
      </c>
      <c r="G17" s="59">
        <f t="shared" ref="G17" si="6">SUM(E17+F17)</f>
        <v>273025</v>
      </c>
      <c r="H17" s="24">
        <f t="shared" ref="H17" si="7">D17-E17-F17</f>
        <v>-32047</v>
      </c>
    </row>
    <row r="18" spans="1:8" x14ac:dyDescent="0.2">
      <c r="A18" s="6" t="s">
        <v>25</v>
      </c>
      <c r="B18" s="85" t="s">
        <v>82</v>
      </c>
      <c r="C18" s="72" t="s">
        <v>26</v>
      </c>
      <c r="D18" s="88">
        <v>50000</v>
      </c>
      <c r="E18" s="89">
        <v>3173</v>
      </c>
      <c r="F18" s="80"/>
      <c r="G18" s="86">
        <f t="shared" ref="G18:G20" si="8">SUM(E18+F18)</f>
        <v>3173</v>
      </c>
      <c r="H18" s="87">
        <f t="shared" ref="H18:H20" si="9">D18-E18-F18</f>
        <v>46827</v>
      </c>
    </row>
    <row r="19" spans="1:8" x14ac:dyDescent="0.2">
      <c r="A19" s="6" t="s">
        <v>7</v>
      </c>
      <c r="B19" s="6" t="s">
        <v>55</v>
      </c>
      <c r="C19" s="72" t="s">
        <v>32</v>
      </c>
      <c r="D19" s="13">
        <v>250000</v>
      </c>
      <c r="E19" s="18">
        <v>0</v>
      </c>
      <c r="F19" s="31"/>
      <c r="G19" s="59">
        <f t="shared" si="8"/>
        <v>0</v>
      </c>
      <c r="H19" s="24">
        <f t="shared" si="9"/>
        <v>250000</v>
      </c>
    </row>
    <row r="20" spans="1:8" x14ac:dyDescent="0.2">
      <c r="A20" s="5" t="s">
        <v>4</v>
      </c>
      <c r="B20" s="79" t="s">
        <v>52</v>
      </c>
      <c r="C20" s="70" t="s">
        <v>39</v>
      </c>
      <c r="D20" s="12">
        <v>110000</v>
      </c>
      <c r="E20" s="17">
        <v>41730</v>
      </c>
      <c r="F20" s="33"/>
      <c r="G20" s="58">
        <f t="shared" si="8"/>
        <v>41730</v>
      </c>
      <c r="H20" s="23">
        <f t="shared" si="9"/>
        <v>68270</v>
      </c>
    </row>
    <row r="21" spans="1:8" x14ac:dyDescent="0.2">
      <c r="A21" s="5"/>
      <c r="B21" s="79" t="s">
        <v>54</v>
      </c>
      <c r="C21" s="70" t="s">
        <v>34</v>
      </c>
      <c r="D21" s="12">
        <v>122000</v>
      </c>
      <c r="E21" s="17">
        <v>108272</v>
      </c>
      <c r="F21" s="33"/>
      <c r="G21" s="58">
        <f>SUM(E21+F21)</f>
        <v>108272</v>
      </c>
      <c r="H21" s="23">
        <f>D21-E21-F21</f>
        <v>13728</v>
      </c>
    </row>
    <row r="22" spans="1:8" x14ac:dyDescent="0.2">
      <c r="A22" s="5"/>
      <c r="B22" s="79" t="s">
        <v>56</v>
      </c>
      <c r="C22" s="70" t="s">
        <v>46</v>
      </c>
      <c r="D22" s="12">
        <v>150000</v>
      </c>
      <c r="E22" s="17">
        <v>4400</v>
      </c>
      <c r="F22" s="33"/>
      <c r="G22" s="58">
        <f t="shared" ref="G22:G25" si="10">SUM(E22+F22)</f>
        <v>4400</v>
      </c>
      <c r="H22" s="23">
        <f t="shared" ref="H22:H25" si="11">D22-E22-F22</f>
        <v>145600</v>
      </c>
    </row>
    <row r="23" spans="1:8" x14ac:dyDescent="0.2">
      <c r="A23" s="5"/>
      <c r="B23" s="79" t="s">
        <v>50</v>
      </c>
      <c r="C23" s="70" t="s">
        <v>47</v>
      </c>
      <c r="D23" s="12">
        <v>375000</v>
      </c>
      <c r="E23" s="17">
        <v>166916</v>
      </c>
      <c r="F23" s="33"/>
      <c r="G23" s="58">
        <f t="shared" si="10"/>
        <v>166916</v>
      </c>
      <c r="H23" s="23">
        <f t="shared" si="11"/>
        <v>208084</v>
      </c>
    </row>
    <row r="24" spans="1:8" x14ac:dyDescent="0.2">
      <c r="A24" s="5"/>
      <c r="B24" s="79" t="s">
        <v>51</v>
      </c>
      <c r="C24" s="70" t="s">
        <v>48</v>
      </c>
      <c r="D24" s="12">
        <v>42000</v>
      </c>
      <c r="E24" s="17">
        <v>0</v>
      </c>
      <c r="F24" s="33"/>
      <c r="G24" s="58">
        <f t="shared" si="10"/>
        <v>0</v>
      </c>
      <c r="H24" s="23">
        <f t="shared" si="11"/>
        <v>42000</v>
      </c>
    </row>
    <row r="25" spans="1:8" x14ac:dyDescent="0.2">
      <c r="A25" s="5"/>
      <c r="B25" s="79" t="s">
        <v>57</v>
      </c>
      <c r="C25" s="70" t="s">
        <v>49</v>
      </c>
      <c r="D25" s="12">
        <v>80000</v>
      </c>
      <c r="E25" s="17">
        <v>0</v>
      </c>
      <c r="F25" s="33"/>
      <c r="G25" s="58">
        <f t="shared" si="10"/>
        <v>0</v>
      </c>
      <c r="H25" s="23">
        <f t="shared" si="11"/>
        <v>80000</v>
      </c>
    </row>
    <row r="26" spans="1:8" x14ac:dyDescent="0.2">
      <c r="A26" s="5"/>
      <c r="B26" s="79" t="s">
        <v>61</v>
      </c>
      <c r="C26" s="70" t="s">
        <v>60</v>
      </c>
      <c r="D26" s="12">
        <v>80000</v>
      </c>
      <c r="E26" s="17">
        <v>0</v>
      </c>
      <c r="F26" s="33"/>
      <c r="G26" s="58">
        <f t="shared" si="4"/>
        <v>0</v>
      </c>
      <c r="H26" s="23">
        <f t="shared" si="5"/>
        <v>80000</v>
      </c>
    </row>
    <row r="27" spans="1:8" x14ac:dyDescent="0.2">
      <c r="A27" s="7"/>
      <c r="B27" s="7" t="s">
        <v>63</v>
      </c>
      <c r="C27" s="71" t="s">
        <v>62</v>
      </c>
      <c r="D27" s="12">
        <v>200000</v>
      </c>
      <c r="E27" s="17">
        <v>0</v>
      </c>
      <c r="F27" s="33"/>
      <c r="G27" s="58">
        <f t="shared" ref="G27:G28" si="12">SUM(E27+F27)</f>
        <v>0</v>
      </c>
      <c r="H27" s="23">
        <f t="shared" ref="H27:H28" si="13">D27-E27-F27</f>
        <v>200000</v>
      </c>
    </row>
    <row r="28" spans="1:8" x14ac:dyDescent="0.2">
      <c r="A28" s="7"/>
      <c r="B28" s="7" t="s">
        <v>65</v>
      </c>
      <c r="C28" s="71" t="s">
        <v>64</v>
      </c>
      <c r="D28" s="12">
        <v>100000</v>
      </c>
      <c r="E28" s="17">
        <v>0</v>
      </c>
      <c r="F28" s="33"/>
      <c r="G28" s="58">
        <f t="shared" si="12"/>
        <v>0</v>
      </c>
      <c r="H28" s="23">
        <f t="shared" si="13"/>
        <v>100000</v>
      </c>
    </row>
    <row r="29" spans="1:8" x14ac:dyDescent="0.2">
      <c r="A29" s="7"/>
      <c r="B29" s="7" t="s">
        <v>83</v>
      </c>
      <c r="C29" s="71" t="s">
        <v>41</v>
      </c>
      <c r="D29" s="12">
        <f>100000</f>
        <v>100000</v>
      </c>
      <c r="E29" s="17">
        <f>175943-118400+4500</f>
        <v>62043</v>
      </c>
      <c r="F29" s="33"/>
      <c r="G29" s="58">
        <f t="shared" ref="G29:G31" si="14">SUM(E29+F29)</f>
        <v>62043</v>
      </c>
      <c r="H29" s="23">
        <f t="shared" ref="H29:H31" si="15">D29-E29-F29</f>
        <v>37957</v>
      </c>
    </row>
    <row r="30" spans="1:8" x14ac:dyDescent="0.2">
      <c r="A30" s="7"/>
      <c r="B30" s="7" t="s">
        <v>84</v>
      </c>
      <c r="C30" s="70" t="s">
        <v>38</v>
      </c>
      <c r="D30" s="83">
        <v>6712</v>
      </c>
      <c r="E30" s="17">
        <v>6712</v>
      </c>
      <c r="F30" s="82"/>
      <c r="G30" s="81">
        <f t="shared" si="14"/>
        <v>6712</v>
      </c>
      <c r="H30" s="84">
        <f t="shared" si="15"/>
        <v>0</v>
      </c>
    </row>
    <row r="31" spans="1:8" x14ac:dyDescent="0.2">
      <c r="A31" s="7"/>
      <c r="B31" s="7" t="s">
        <v>85</v>
      </c>
      <c r="C31" s="71" t="s">
        <v>27</v>
      </c>
      <c r="D31" s="12">
        <v>50000</v>
      </c>
      <c r="E31" s="17">
        <v>1600</v>
      </c>
      <c r="F31" s="33"/>
      <c r="G31" s="58">
        <f t="shared" si="14"/>
        <v>1600</v>
      </c>
      <c r="H31" s="23">
        <f t="shared" si="15"/>
        <v>48400</v>
      </c>
    </row>
    <row r="32" spans="1:8" x14ac:dyDescent="0.2">
      <c r="A32" s="5"/>
      <c r="B32" s="5"/>
      <c r="C32" s="54" t="s">
        <v>6</v>
      </c>
      <c r="D32" s="12">
        <v>591400</v>
      </c>
      <c r="E32" s="17">
        <v>88200</v>
      </c>
      <c r="F32" s="33">
        <v>503200</v>
      </c>
      <c r="G32" s="58">
        <f t="shared" si="4"/>
        <v>591400</v>
      </c>
      <c r="H32" s="23">
        <f t="shared" si="5"/>
        <v>0</v>
      </c>
    </row>
    <row r="33" spans="1:8" x14ac:dyDescent="0.2">
      <c r="A33" s="6" t="s">
        <v>3</v>
      </c>
      <c r="B33" s="6" t="s">
        <v>67</v>
      </c>
      <c r="C33" s="72" t="s">
        <v>66</v>
      </c>
      <c r="D33" s="13">
        <v>75000</v>
      </c>
      <c r="E33" s="18">
        <v>0</v>
      </c>
      <c r="F33" s="31"/>
      <c r="G33" s="59">
        <f t="shared" ref="G33" si="16">SUM(E33+F33)</f>
        <v>0</v>
      </c>
      <c r="H33" s="24">
        <f t="shared" ref="H33" si="17">D33-E33-F33</f>
        <v>75000</v>
      </c>
    </row>
    <row r="34" spans="1:8" x14ac:dyDescent="0.2">
      <c r="A34" s="7" t="s">
        <v>5</v>
      </c>
      <c r="B34" s="7" t="s">
        <v>69</v>
      </c>
      <c r="C34" s="71" t="s">
        <v>17</v>
      </c>
      <c r="D34" s="12">
        <v>650000</v>
      </c>
      <c r="E34" s="17">
        <v>488546</v>
      </c>
      <c r="F34" s="33"/>
      <c r="G34" s="58">
        <f t="shared" si="4"/>
        <v>488546</v>
      </c>
      <c r="H34" s="23">
        <f t="shared" si="5"/>
        <v>161454</v>
      </c>
    </row>
    <row r="35" spans="1:8" x14ac:dyDescent="0.2">
      <c r="A35" s="7"/>
      <c r="B35" s="7" t="s">
        <v>72</v>
      </c>
      <c r="C35" s="71" t="s">
        <v>35</v>
      </c>
      <c r="D35" s="12">
        <v>400000</v>
      </c>
      <c r="E35" s="17">
        <v>207357</v>
      </c>
      <c r="F35" s="33">
        <f>174827+3200</f>
        <v>178027</v>
      </c>
      <c r="G35" s="58">
        <f t="shared" si="4"/>
        <v>385384</v>
      </c>
      <c r="H35" s="23">
        <f t="shared" si="5"/>
        <v>14616</v>
      </c>
    </row>
    <row r="36" spans="1:8" x14ac:dyDescent="0.2">
      <c r="A36" s="7"/>
      <c r="B36" s="7" t="s">
        <v>73</v>
      </c>
      <c r="C36" s="71" t="s">
        <v>40</v>
      </c>
      <c r="D36" s="12">
        <v>50000</v>
      </c>
      <c r="E36" s="17">
        <v>6900</v>
      </c>
      <c r="F36" s="33"/>
      <c r="G36" s="58">
        <f t="shared" ref="G36:G38" si="18">SUM(E36+F36)</f>
        <v>6900</v>
      </c>
      <c r="H36" s="23">
        <f t="shared" ref="H36:H38" si="19">D36-E36-F36</f>
        <v>43100</v>
      </c>
    </row>
    <row r="37" spans="1:8" x14ac:dyDescent="0.2">
      <c r="A37" s="7"/>
      <c r="B37" s="7" t="s">
        <v>74</v>
      </c>
      <c r="C37" s="71" t="s">
        <v>75</v>
      </c>
      <c r="D37" s="12">
        <v>39000</v>
      </c>
      <c r="E37" s="17">
        <v>0</v>
      </c>
      <c r="F37" s="33"/>
      <c r="G37" s="58">
        <f t="shared" si="18"/>
        <v>0</v>
      </c>
      <c r="H37" s="23">
        <f t="shared" si="19"/>
        <v>39000</v>
      </c>
    </row>
    <row r="38" spans="1:8" x14ac:dyDescent="0.2">
      <c r="A38" s="7"/>
      <c r="B38" s="7" t="s">
        <v>76</v>
      </c>
      <c r="C38" s="71" t="s">
        <v>36</v>
      </c>
      <c r="D38" s="12">
        <v>107000</v>
      </c>
      <c r="E38" s="17">
        <v>99841</v>
      </c>
      <c r="F38" s="33"/>
      <c r="G38" s="58">
        <f t="shared" si="18"/>
        <v>99841</v>
      </c>
      <c r="H38" s="23">
        <f t="shared" si="19"/>
        <v>7159</v>
      </c>
    </row>
    <row r="39" spans="1:8" x14ac:dyDescent="0.2">
      <c r="A39" s="7"/>
      <c r="B39" s="7" t="s">
        <v>70</v>
      </c>
      <c r="C39" s="71" t="s">
        <v>71</v>
      </c>
      <c r="D39" s="12">
        <f>50000-18375</f>
        <v>31625</v>
      </c>
      <c r="E39" s="17">
        <v>0</v>
      </c>
      <c r="F39" s="33"/>
      <c r="G39" s="58">
        <f t="shared" si="4"/>
        <v>0</v>
      </c>
      <c r="H39" s="23">
        <f t="shared" si="5"/>
        <v>31625</v>
      </c>
    </row>
    <row r="40" spans="1:8" x14ac:dyDescent="0.2">
      <c r="A40" s="6" t="s">
        <v>18</v>
      </c>
      <c r="B40" s="6" t="s">
        <v>68</v>
      </c>
      <c r="C40" s="72" t="s">
        <v>19</v>
      </c>
      <c r="D40" s="13">
        <v>25000</v>
      </c>
      <c r="E40" s="18">
        <v>0</v>
      </c>
      <c r="F40" s="31"/>
      <c r="G40" s="59">
        <f t="shared" si="4"/>
        <v>0</v>
      </c>
      <c r="H40" s="24">
        <f t="shared" si="5"/>
        <v>25000</v>
      </c>
    </row>
    <row r="41" spans="1:8" x14ac:dyDescent="0.2">
      <c r="A41" s="6" t="s">
        <v>28</v>
      </c>
      <c r="B41" s="6" t="s">
        <v>77</v>
      </c>
      <c r="C41" s="72" t="s">
        <v>37</v>
      </c>
      <c r="D41" s="26">
        <f>60000+20030</f>
        <v>80030</v>
      </c>
      <c r="E41" s="27">
        <v>80030</v>
      </c>
      <c r="F41" s="32"/>
      <c r="G41" s="60">
        <f t="shared" si="4"/>
        <v>80030</v>
      </c>
      <c r="H41" s="28">
        <f t="shared" si="5"/>
        <v>0</v>
      </c>
    </row>
    <row r="42" spans="1:8" x14ac:dyDescent="0.2">
      <c r="A42" s="5"/>
      <c r="B42" s="5" t="s">
        <v>78</v>
      </c>
      <c r="C42" s="71" t="s">
        <v>29</v>
      </c>
      <c r="D42" s="73">
        <f>100000-20030</f>
        <v>79970</v>
      </c>
      <c r="E42" s="74">
        <v>14523</v>
      </c>
      <c r="F42" s="75"/>
      <c r="G42" s="76">
        <f t="shared" si="4"/>
        <v>14523</v>
      </c>
      <c r="H42" s="77">
        <f t="shared" si="5"/>
        <v>65447</v>
      </c>
    </row>
    <row r="43" spans="1:8" x14ac:dyDescent="0.2">
      <c r="A43" s="6" t="s">
        <v>1</v>
      </c>
      <c r="B43" s="6" t="s">
        <v>79</v>
      </c>
      <c r="C43" s="72" t="s">
        <v>31</v>
      </c>
      <c r="D43" s="26">
        <v>100000</v>
      </c>
      <c r="E43" s="27">
        <v>1500</v>
      </c>
      <c r="F43" s="32"/>
      <c r="G43" s="60">
        <f t="shared" si="4"/>
        <v>1500</v>
      </c>
      <c r="H43" s="28">
        <f t="shared" si="5"/>
        <v>98500</v>
      </c>
    </row>
    <row r="44" spans="1:8" ht="13.5" thickBot="1" x14ac:dyDescent="0.25">
      <c r="A44" s="53" t="s">
        <v>0</v>
      </c>
      <c r="B44" s="53" t="s">
        <v>80</v>
      </c>
      <c r="C44" s="3" t="s">
        <v>0</v>
      </c>
      <c r="D44" s="41">
        <f>106006</f>
        <v>106006</v>
      </c>
      <c r="E44" s="42">
        <v>0</v>
      </c>
      <c r="F44" s="43"/>
      <c r="G44" s="61">
        <f t="shared" si="4"/>
        <v>0</v>
      </c>
      <c r="H44" s="44">
        <f t="shared" si="5"/>
        <v>106006</v>
      </c>
    </row>
    <row r="45" spans="1:8" ht="13.5" thickBot="1" x14ac:dyDescent="0.25">
      <c r="C45" s="45" t="s">
        <v>11</v>
      </c>
      <c r="D45" s="46">
        <f>SUM(D14:D44)</f>
        <v>4497246</v>
      </c>
      <c r="E45" s="47">
        <f t="shared" ref="E45:F45" si="20">SUM(E14:E44)</f>
        <v>1691310</v>
      </c>
      <c r="F45" s="48">
        <f t="shared" si="20"/>
        <v>727365</v>
      </c>
      <c r="G45" s="62">
        <f>SUM(G14:G44)</f>
        <v>2418675</v>
      </c>
      <c r="H45" s="49">
        <f>SUM(H14:H44)</f>
        <v>2078571</v>
      </c>
    </row>
    <row r="46" spans="1:8" ht="13.5" thickBot="1" x14ac:dyDescent="0.25">
      <c r="C46" s="8"/>
      <c r="D46" s="25"/>
    </row>
    <row r="47" spans="1:8" ht="13.5" thickBot="1" x14ac:dyDescent="0.25">
      <c r="C47" s="10" t="s">
        <v>15</v>
      </c>
      <c r="D47" s="14">
        <f>D12-D45</f>
        <v>-1747246</v>
      </c>
      <c r="E47" s="63">
        <f>E12-E45</f>
        <v>-1691310</v>
      </c>
      <c r="F47" s="67"/>
      <c r="G47" s="68">
        <f>G12-G45</f>
        <v>-2418675</v>
      </c>
      <c r="H47" s="69">
        <f>H12-H45</f>
        <v>671429</v>
      </c>
    </row>
    <row r="48" spans="1:8" ht="13.5" thickBot="1" x14ac:dyDescent="0.25"/>
    <row r="49" spans="3:8" ht="13.5" thickBot="1" x14ac:dyDescent="0.25">
      <c r="C49" s="10" t="s">
        <v>88</v>
      </c>
      <c r="D49" s="14">
        <f>D7+D47</f>
        <v>0</v>
      </c>
      <c r="E49" s="63">
        <f>E7+E47</f>
        <v>55936</v>
      </c>
      <c r="F49" s="67"/>
      <c r="G49" s="68">
        <f>G7+G47</f>
        <v>-671429</v>
      </c>
      <c r="H49" s="69"/>
    </row>
    <row r="50" spans="3:8" ht="13.5" thickBot="1" x14ac:dyDescent="0.25"/>
    <row r="51" spans="3:8" ht="13.5" thickBot="1" x14ac:dyDescent="0.25">
      <c r="C51" s="92" t="s">
        <v>89</v>
      </c>
      <c r="D51" s="93"/>
      <c r="E51" s="19">
        <v>8793304</v>
      </c>
    </row>
    <row r="52" spans="3:8" x14ac:dyDescent="0.2">
      <c r="E52" s="4"/>
    </row>
  </sheetData>
  <mergeCells count="3">
    <mergeCell ref="A2:H2"/>
    <mergeCell ref="A3:H3"/>
    <mergeCell ref="C51:D51"/>
  </mergeCells>
  <printOptions horizontalCentered="1"/>
  <pageMargins left="0.25" right="0.25" top="0.75" bottom="0.75" header="0.3" footer="0.3"/>
  <pageSetup scale="60" firstPageNumber="43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to Actual</vt:lpstr>
    </vt:vector>
  </TitlesOfParts>
  <Company>MCC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Network Services</dc:creator>
  <cp:lastModifiedBy>Grayson S. Meek</cp:lastModifiedBy>
  <cp:lastPrinted>2021-02-23T19:41:52Z</cp:lastPrinted>
  <dcterms:created xsi:type="dcterms:W3CDTF">1999-01-10T19:59:52Z</dcterms:created>
  <dcterms:modified xsi:type="dcterms:W3CDTF">2026-03-23T21:21:28Z</dcterms:modified>
</cp:coreProperties>
</file>