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codeName="ThisWorkbook" defaultThemeVersion="124226"/>
  <mc:AlternateContent xmlns:mc="http://schemas.openxmlformats.org/markup-compatibility/2006">
    <mc:Choice Requires="x15">
      <x15ac:absPath xmlns:x15ac="http://schemas.microsoft.com/office/spreadsheetml/2010/11/ac" url="H:\22-23 Budget\Budget\"/>
    </mc:Choice>
  </mc:AlternateContent>
  <xr:revisionPtr revIDLastSave="0" documentId="13_ncr:1_{5FB9ACA0-4766-492D-B478-76E62729B25C}" xr6:coauthVersionLast="36" xr6:coauthVersionMax="36" xr10:uidLastSave="{00000000-0000-0000-0000-000000000000}"/>
  <bookViews>
    <workbookView xWindow="0" yWindow="0" windowWidth="28800" windowHeight="12228" xr2:uid="{00000000-000D-0000-FFFF-FFFF00000000}"/>
  </bookViews>
  <sheets>
    <sheet name="Scenarios" sheetId="1" r:id="rId1"/>
    <sheet name="Compatibility Report" sheetId="2" r:id="rId2"/>
  </sheets>
  <definedNames>
    <definedName name="_xlnm.Print_Area" localSheetId="0">Scenarios!$A$1:$J$71</definedName>
  </definedNames>
  <calcPr calcId="191029"/>
</workbook>
</file>

<file path=xl/calcChain.xml><?xml version="1.0" encoding="utf-8"?>
<calcChain xmlns="http://schemas.openxmlformats.org/spreadsheetml/2006/main">
  <c r="G7" i="1" l="1"/>
  <c r="E7" i="1"/>
  <c r="C7" i="1"/>
  <c r="G4" i="1" l="1"/>
  <c r="E4" i="1"/>
  <c r="G24" i="1"/>
  <c r="G23" i="1"/>
  <c r="G22" i="1"/>
  <c r="G21" i="1"/>
  <c r="E24" i="1"/>
  <c r="E23" i="1"/>
  <c r="E22" i="1"/>
  <c r="E21" i="1"/>
  <c r="C21" i="1"/>
  <c r="C22" i="1"/>
  <c r="C23" i="1"/>
  <c r="C24" i="1"/>
  <c r="C4" i="1"/>
  <c r="J64" i="1" l="1"/>
  <c r="J65" i="1"/>
  <c r="J66" i="1"/>
  <c r="J63" i="1"/>
  <c r="I66" i="1"/>
  <c r="I65" i="1"/>
  <c r="I64" i="1"/>
  <c r="I63" i="1"/>
  <c r="H66" i="1"/>
  <c r="H65" i="1"/>
  <c r="H64" i="1"/>
  <c r="H63" i="1"/>
  <c r="I67" i="1" l="1"/>
  <c r="J67" i="1"/>
  <c r="H67" i="1"/>
  <c r="C39" i="1"/>
  <c r="G8" i="1" l="1"/>
  <c r="E8" i="1"/>
  <c r="C8" i="1" l="1"/>
  <c r="E66" i="1" l="1"/>
  <c r="E65" i="1"/>
  <c r="E64" i="1"/>
  <c r="E63" i="1"/>
  <c r="D66" i="1"/>
  <c r="D65" i="1"/>
  <c r="D64" i="1"/>
  <c r="D63" i="1"/>
  <c r="C63" i="1"/>
  <c r="G13" i="1" l="1"/>
  <c r="G10" i="1"/>
  <c r="G9" i="1"/>
  <c r="G26" i="1"/>
  <c r="G14" i="1" l="1"/>
  <c r="B67" i="1" l="1"/>
  <c r="E3" i="1" l="1"/>
  <c r="G3" i="1" s="1"/>
  <c r="G5" i="1" l="1"/>
  <c r="G15" i="1"/>
  <c r="G33" i="1" s="1"/>
  <c r="E13" i="1"/>
  <c r="C13" i="1"/>
  <c r="F47" i="1" l="1"/>
  <c r="F46" i="1"/>
  <c r="F45" i="1"/>
  <c r="F44" i="1"/>
  <c r="F43" i="1"/>
  <c r="F42" i="1"/>
  <c r="F41" i="1"/>
  <c r="F40" i="1"/>
  <c r="F39" i="1"/>
  <c r="E47" i="1"/>
  <c r="E46" i="1"/>
  <c r="E45" i="1"/>
  <c r="E44" i="1"/>
  <c r="E43" i="1"/>
  <c r="E42" i="1"/>
  <c r="E41" i="1"/>
  <c r="E40" i="1"/>
  <c r="E39" i="1"/>
  <c r="D47" i="1"/>
  <c r="D46" i="1"/>
  <c r="D45" i="1"/>
  <c r="D44" i="1"/>
  <c r="D43" i="1"/>
  <c r="D42" i="1"/>
  <c r="D41" i="1"/>
  <c r="D40" i="1"/>
  <c r="D39" i="1"/>
  <c r="C47" i="1"/>
  <c r="C46" i="1"/>
  <c r="C45" i="1"/>
  <c r="C44" i="1"/>
  <c r="C43" i="1"/>
  <c r="C42" i="1"/>
  <c r="C41" i="1"/>
  <c r="C40" i="1"/>
  <c r="E10" i="1" l="1"/>
  <c r="E9" i="1"/>
  <c r="E5" i="1"/>
  <c r="C26" i="1"/>
  <c r="E14" i="1" l="1"/>
  <c r="E15" i="1" s="1"/>
  <c r="E33" i="1" s="1"/>
  <c r="E26" i="1"/>
  <c r="C5" i="1"/>
  <c r="G66" i="1" l="1"/>
  <c r="F66" i="1"/>
  <c r="C66" i="1"/>
  <c r="G65" i="1"/>
  <c r="F65" i="1"/>
  <c r="C65" i="1"/>
  <c r="F51" i="1" l="1"/>
  <c r="F59" i="1" s="1"/>
  <c r="G59" i="1" s="1"/>
  <c r="G51" i="1" l="1"/>
  <c r="F52" i="1"/>
  <c r="F57" i="1"/>
  <c r="F53" i="1"/>
  <c r="F55" i="1"/>
  <c r="F58" i="1" l="1"/>
  <c r="G58" i="1" s="1"/>
  <c r="F60" i="1"/>
  <c r="G60" i="1" s="1"/>
  <c r="F54" i="1"/>
  <c r="G54" i="1" s="1"/>
  <c r="F56" i="1" l="1"/>
  <c r="G50" i="1"/>
  <c r="G53" i="1"/>
  <c r="G52" i="1"/>
  <c r="G55" i="1"/>
  <c r="F63" i="1"/>
  <c r="G63" i="1"/>
  <c r="F64" i="1"/>
  <c r="G64" i="1"/>
  <c r="E67" i="1"/>
  <c r="C64" i="1"/>
  <c r="C25" i="1" l="1"/>
  <c r="G25" i="1"/>
  <c r="G31" i="1" s="1"/>
  <c r="G32" i="1" s="1"/>
  <c r="G34" i="1" s="1"/>
  <c r="G35" i="1" s="1"/>
  <c r="G56" i="1"/>
  <c r="G67" i="1"/>
  <c r="F67" i="1"/>
  <c r="C67" i="1"/>
  <c r="D67" i="1"/>
  <c r="H46" i="1"/>
  <c r="H40" i="1"/>
  <c r="G39" i="1"/>
  <c r="G41" i="1"/>
  <c r="G57" i="1"/>
  <c r="G47" i="1"/>
  <c r="G46" i="1"/>
  <c r="G40" i="1"/>
  <c r="H41" i="1"/>
  <c r="H47" i="1"/>
  <c r="H39" i="1"/>
  <c r="E25" i="1" l="1"/>
  <c r="E31" i="1" s="1"/>
  <c r="E32" i="1" s="1"/>
  <c r="E34" i="1" s="1"/>
  <c r="E35" i="1" s="1"/>
  <c r="C31" i="1"/>
  <c r="C32" i="1" s="1"/>
  <c r="C34" i="1" s="1"/>
  <c r="C9" i="1"/>
  <c r="C10" i="1"/>
  <c r="H45" i="1"/>
  <c r="G45" i="1"/>
  <c r="H43" i="1"/>
  <c r="G43" i="1"/>
  <c r="G42" i="1"/>
  <c r="H42" i="1"/>
  <c r="G44" i="1"/>
  <c r="H44" i="1"/>
  <c r="C14" i="1" l="1"/>
  <c r="C15" i="1" s="1"/>
  <c r="C33" i="1" s="1"/>
  <c r="C35" i="1" s="1"/>
</calcChain>
</file>

<file path=xl/sharedStrings.xml><?xml version="1.0" encoding="utf-8"?>
<sst xmlns="http://schemas.openxmlformats.org/spreadsheetml/2006/main" count="92" uniqueCount="87">
  <si>
    <t>ADJUSTED NET INCOME</t>
  </si>
  <si>
    <t>ADJUSTED NET EXPENDITURES</t>
  </si>
  <si>
    <t>TOTAL PROJECTED INCOME ADJUSTMENTS</t>
  </si>
  <si>
    <t>M&amp;O</t>
  </si>
  <si>
    <t>Debt</t>
  </si>
  <si>
    <t>Total M&amp;O &amp;</t>
  </si>
  <si>
    <t>Increase</t>
  </si>
  <si>
    <t>Rate</t>
  </si>
  <si>
    <t>Serv. Rate</t>
  </si>
  <si>
    <t>Additional</t>
  </si>
  <si>
    <t>NET EXPENDITURE CHANGES</t>
  </si>
  <si>
    <t>Compatibility Report for 2009-2010 Scenarios as of July 16 2009 12 15 (2).xls</t>
  </si>
  <si>
    <t>Run on 7/20/2009 11:24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</si>
  <si>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</si>
  <si>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</si>
  <si>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</si>
  <si>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</si>
  <si>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TAX ANALYSIS TABLE</t>
  </si>
  <si>
    <t>Annual</t>
  </si>
  <si>
    <t>Proj. Total</t>
  </si>
  <si>
    <t>Percentage</t>
  </si>
  <si>
    <t>Debt Service</t>
  </si>
  <si>
    <t>COST OF SALARY INCREASE BY CATEGORY</t>
  </si>
  <si>
    <t>PROJECTED INCOME ADJUSTMENTS</t>
  </si>
  <si>
    <t>Tax collection expenses due to increase</t>
  </si>
  <si>
    <t>TOTAL ADJUSTED INCOME</t>
  </si>
  <si>
    <t xml:space="preserve">TOTAL ADJUSTED EXPENDITURES </t>
  </si>
  <si>
    <t>Total</t>
  </si>
  <si>
    <t>Category</t>
  </si>
  <si>
    <t>Salaries</t>
  </si>
  <si>
    <t>PT/Overload</t>
  </si>
  <si>
    <t>Faculty</t>
  </si>
  <si>
    <t>Semester Hr</t>
  </si>
  <si>
    <t>Summer I Hrs</t>
  </si>
  <si>
    <t>Summer II Hrs</t>
  </si>
  <si>
    <t>Fall Hrs</t>
  </si>
  <si>
    <t>Spring Hrs</t>
  </si>
  <si>
    <t>Spr/Smr</t>
  </si>
  <si>
    <t>Increase Per</t>
  </si>
  <si>
    <t xml:space="preserve">NET </t>
  </si>
  <si>
    <t>Net</t>
  </si>
  <si>
    <t xml:space="preserve">M&amp;O </t>
  </si>
  <si>
    <t xml:space="preserve">INCOME </t>
  </si>
  <si>
    <t>EXPENDITURES</t>
  </si>
  <si>
    <t xml:space="preserve">      Taxes - Proposed Tax Revenue Change</t>
  </si>
  <si>
    <t>Current Rate</t>
  </si>
  <si>
    <t>Scenario #1</t>
  </si>
  <si>
    <t>Scenario #2</t>
  </si>
  <si>
    <t>Increase amounts are reduced by 15% to account for scholarships, waivers, and exemptions</t>
  </si>
  <si>
    <t xml:space="preserve">           State Funding Increase</t>
  </si>
  <si>
    <t xml:space="preserve">           State Funding % Decrease</t>
  </si>
  <si>
    <t xml:space="preserve">           Tax Collection % Decrease</t>
  </si>
  <si>
    <t>No-New-Revenue Rate</t>
  </si>
  <si>
    <t>TUITION/FEE INCREASE ANALYSIS TABLE</t>
  </si>
  <si>
    <t>*Support Staff</t>
  </si>
  <si>
    <t>**Admin Staff</t>
  </si>
  <si>
    <t>*Support Staff Classification Includes:  Custodians, Administrative Secretaries, Groundskeepers, Teacher Assistants (CDC), Records Assistants, Sr Administrative Secretaries, Teachers (CDC), Admissions &amp; Records Technicians, Security Guards, Executive Secretaries, Sr. Exececutive Secretary, Physical Plant Supervisors, and Police Officers (not a complete list)</t>
  </si>
  <si>
    <t>**Admin Staff Classification Includes: Assistant Athletic Coaches, PC Specialists, HR Specialists, Advising Specialist, Success Coaches, Sr. Accountants, Assistant Directors, Programmer Analyst, Coordinators, Associate Directors, Directors, Division Chairs, Athletic Director, Deans, and Executive Directors (not a complete list)</t>
  </si>
  <si>
    <t xml:space="preserve">VACANT (Eastwood, Kenneth 12/27) </t>
  </si>
  <si>
    <t>Scenario #3</t>
  </si>
  <si>
    <t xml:space="preserve">      State Funding Based on $11,913,319</t>
  </si>
  <si>
    <t>Projects budget of $100,000</t>
  </si>
  <si>
    <t>Voter-Approved Rate</t>
  </si>
  <si>
    <t>2022 approved M&amp;O rate $0.124795 + I&amp;S rate $0.024987 = $0.149782</t>
  </si>
  <si>
    <t>Budgeted M&amp;O Taxes for 2022 at $26,239,905 value</t>
  </si>
  <si>
    <t>Calculated no new revenue tax rate $0.106179</t>
  </si>
  <si>
    <t>Increase Beginning With the Spring 2023 Semester</t>
  </si>
  <si>
    <t xml:space="preserve">      Tuition/Fee Increase - beginning Summer 2023</t>
  </si>
  <si>
    <t xml:space="preserve">      Tuition/Fee Increase - beginning Spring 2023</t>
  </si>
  <si>
    <t xml:space="preserve">McLennan Community College - 2022-2023 Fiscal Year Budget Analysis </t>
  </si>
  <si>
    <t>FISCAL YEAR 2022-2023</t>
  </si>
  <si>
    <t xml:space="preserve">    Support Staff </t>
  </si>
  <si>
    <t xml:space="preserve">    Admin Staff </t>
  </si>
  <si>
    <t>Unobligated contingency of $1,000,000</t>
  </si>
  <si>
    <t>Required &amp; requested technology of $2,113,425</t>
  </si>
  <si>
    <t>SALARY ADJUSTMENTS</t>
  </si>
  <si>
    <t xml:space="preserve">     Faculty schedule annual increment </t>
  </si>
  <si>
    <t xml:space="preserve">     Faculty earned credit</t>
  </si>
  <si>
    <t xml:space="preserve">     Support Staff </t>
  </si>
  <si>
    <t xml:space="preserve">     Part-time and Overload Faculty </t>
  </si>
  <si>
    <t xml:space="preserve">    Faculty</t>
  </si>
  <si>
    <t>TOTAL SALARY ADJUSTMENTS</t>
  </si>
  <si>
    <t xml:space="preserve">     Administrative Staff </t>
  </si>
  <si>
    <t>(100% Market Adj)</t>
  </si>
  <si>
    <t>(75% Market Adj)</t>
  </si>
  <si>
    <t>Budget adjustments</t>
  </si>
  <si>
    <t>Based on Certified Values from July 22,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</si>
</sst>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2" formatCode="_(&quot;$&quot;* #,##0_);_(&quot;$&quot;* \(#,##0\);_(&quot;$&quot;* &quot;-&quot;_);_(@_)"/>
    <numFmt numFmtId="44" formatCode="_(&quot;$&quot;* #,##0.00_);_(&quot;$&quot;* \(#,##0.00\);_(&quot;$&quot;* &quot;-&quot;??_);_(@_)"/>
    <numFmt numFmtId="164" formatCode="&quot;$&quot;#,##0\ ;\(&quot;$&quot;#,##0\)"/>
    <numFmt numFmtId="165" formatCode="_(* #,##0_);_(* \(#,##0\);_(* &quot;-&quot;??_);_(@_)"/>
    <numFmt numFmtId="166" formatCode="0.0%"/>
    <numFmt numFmtId="167" formatCode="_(&quot;$&quot;* #,##0_);_(&quot;$&quot;* \(#,##0\);_(&quot;$&quot;* &quot;-&quot;??_);_(@_)"/>
    <numFmt numFmtId="168" formatCode="&quot;$&quot;#,##0"/>
    <numFmt numFmtId="169" formatCode="_(&quot;$&quot;* #,##0.000000_);_(&quot;$&quot;* \(#,##0.000000\);_(&quot;$&quot;* &quot;-&quot;??????_);_(@_)"/>
    <numFmt numFmtId="170" formatCode="&quot;$&quot;#,##0.00"/>
    <numFmt numFmtId="171" formatCode="0.000%"/>
    <numFmt numFmtId="172" formatCode="_(&quot;$&quot;* #,##0.000000_);_(&quot;$&quot;* \(#,##0.000000\);_(&quot;$&quot;* &quot;-&quot;_);_(@_)"/>
  </numFmts>
  <fonts count="23" x14ac:knownFonts="1">
    <font>
      <sz val="10"/>
      <name val="Arial"/>
    </font>
    <font>
      <sz val="10"/>
      <name val="Arial"/>
      <family val="2"/>
    </font>
    <font>
      <b/>
      <sz val="18"/>
      <name val="Arial"/>
      <family val="2"/>
    </font>
    <font>
      <b/>
      <sz val="12"/>
      <name val="Arial"/>
      <family val="2"/>
    </font>
    <font>
      <sz val="12"/>
      <name val="Arial"/>
      <family val="2"/>
    </font>
    <font>
      <sz val="16"/>
      <name val="Arial"/>
      <family val="2"/>
    </font>
    <font>
      <sz val="10"/>
      <name val="Arial"/>
      <family val="2"/>
    </font>
    <font>
      <b/>
      <sz val="18"/>
      <name val="Arial"/>
      <family val="2"/>
    </font>
    <font>
      <b/>
      <sz val="12"/>
      <name val="Arial"/>
      <family val="2"/>
    </font>
    <font>
      <b/>
      <sz val="10"/>
      <name val="Arial"/>
      <family val="2"/>
    </font>
    <font>
      <sz val="18"/>
      <name val="Calibri"/>
      <family val="2"/>
      <scheme val="minor"/>
    </font>
    <font>
      <sz val="22"/>
      <name val="Calibri"/>
      <family val="2"/>
      <scheme val="minor"/>
    </font>
    <font>
      <b/>
      <sz val="11"/>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i/>
      <sz val="11"/>
      <name val="Calibri"/>
      <family val="2"/>
      <scheme val="minor"/>
    </font>
    <font>
      <sz val="11"/>
      <name val="Arial"/>
      <family val="2"/>
    </font>
    <font>
      <sz val="9"/>
      <name val="Calibri"/>
      <family val="2"/>
      <scheme val="minor"/>
    </font>
    <font>
      <b/>
      <sz val="9"/>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48">
    <border>
      <left/>
      <right/>
      <top/>
      <bottom/>
      <diagonal/>
    </border>
    <border>
      <left/>
      <right/>
      <top style="double">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8">
    <xf numFmtId="0" fontId="0" fillId="0" borderId="0"/>
    <xf numFmtId="3" fontId="1" fillId="0" borderId="0" applyFont="0" applyFill="0" applyBorder="0" applyAlignment="0" applyProtection="0"/>
    <xf numFmtId="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1" fillId="0" borderId="0" applyFont="0" applyFill="0" applyBorder="0" applyAlignment="0" applyProtection="0"/>
    <xf numFmtId="0" fontId="6" fillId="0" borderId="0" applyFont="0" applyFill="0" applyBorder="0" applyAlignment="0" applyProtection="0"/>
    <xf numFmtId="2" fontId="1" fillId="0" borderId="0" applyFont="0" applyFill="0" applyBorder="0" applyAlignment="0" applyProtection="0"/>
    <xf numFmtId="2" fontId="6" fillId="0" borderId="0" applyFon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xf numFmtId="0" fontId="1" fillId="0" borderId="1" applyNumberFormat="0" applyFont="0" applyFill="0" applyAlignment="0" applyProtection="0"/>
    <xf numFmtId="0" fontId="6" fillId="0" borderId="1" applyNumberFormat="0" applyFont="0" applyFill="0" applyAlignment="0" applyProtection="0"/>
  </cellStyleXfs>
  <cellXfs count="234">
    <xf numFmtId="0" fontId="0" fillId="0" borderId="0" xfId="0"/>
    <xf numFmtId="0" fontId="4" fillId="0" borderId="0" xfId="0" applyFont="1" applyBorder="1"/>
    <xf numFmtId="0" fontId="4" fillId="0" borderId="0" xfId="0" applyFont="1"/>
    <xf numFmtId="0" fontId="5" fillId="0" borderId="0" xfId="0" applyFont="1"/>
    <xf numFmtId="0" fontId="9" fillId="0" borderId="0" xfId="0" applyNumberFormat="1" applyFont="1" applyAlignment="1">
      <alignment vertical="top" wrapText="1"/>
    </xf>
    <xf numFmtId="0" fontId="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Border="1" applyAlignment="1">
      <alignmen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9" fillId="0" borderId="0" xfId="0" applyNumberFormat="1" applyFont="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2" fontId="10" fillId="0" borderId="0" xfId="0" applyNumberFormat="1" applyFont="1" applyFill="1" applyBorder="1" applyAlignment="1">
      <alignment horizontal="center"/>
    </xf>
    <xf numFmtId="0" fontId="0" fillId="0" borderId="0" xfId="0" applyBorder="1"/>
    <xf numFmtId="42" fontId="10" fillId="0" borderId="0" xfId="0" applyNumberFormat="1" applyFont="1" applyFill="1" applyBorder="1"/>
    <xf numFmtId="0" fontId="10" fillId="0" borderId="0" xfId="0" applyFont="1" applyFill="1" applyBorder="1" applyAlignment="1"/>
    <xf numFmtId="38" fontId="10" fillId="0" borderId="0" xfId="0" applyNumberFormat="1" applyFont="1" applyFill="1" applyBorder="1" applyAlignment="1">
      <alignment horizontal="right"/>
    </xf>
    <xf numFmtId="38" fontId="10" fillId="0" borderId="0" xfId="0" applyNumberFormat="1" applyFont="1" applyFill="1" applyBorder="1"/>
    <xf numFmtId="0" fontId="10" fillId="0" borderId="0" xfId="0" applyFont="1"/>
    <xf numFmtId="0" fontId="10" fillId="0" borderId="0" xfId="0" applyFont="1" applyAlignment="1">
      <alignment horizontal="right"/>
    </xf>
    <xf numFmtId="0" fontId="10" fillId="0" borderId="0" xfId="0" applyFont="1" applyAlignment="1"/>
    <xf numFmtId="38" fontId="10" fillId="0" borderId="0" xfId="0" applyNumberFormat="1" applyFont="1" applyFill="1" applyBorder="1" applyAlignment="1">
      <alignment horizontal="left"/>
    </xf>
    <xf numFmtId="38" fontId="10" fillId="0" borderId="0" xfId="0" applyNumberFormat="1" applyFont="1" applyAlignment="1">
      <alignment horizontal="right"/>
    </xf>
    <xf numFmtId="38" fontId="10" fillId="0" borderId="0" xfId="0" applyNumberFormat="1" applyFont="1"/>
    <xf numFmtId="38" fontId="10" fillId="0" borderId="0" xfId="0" applyNumberFormat="1" applyFont="1" applyBorder="1" applyAlignment="1">
      <alignment horizontal="right"/>
    </xf>
    <xf numFmtId="38" fontId="10" fillId="0" borderId="0" xfId="0" applyNumberFormat="1" applyFont="1" applyBorder="1"/>
    <xf numFmtId="0" fontId="11" fillId="0" borderId="0" xfId="0" applyFont="1" applyFill="1" applyBorder="1" applyAlignment="1"/>
    <xf numFmtId="42" fontId="11" fillId="0" borderId="0" xfId="0" applyNumberFormat="1" applyFont="1" applyFill="1" applyBorder="1" applyAlignment="1">
      <alignment horizontal="right"/>
    </xf>
    <xf numFmtId="0" fontId="5" fillId="0" borderId="0" xfId="0" applyFont="1" applyBorder="1"/>
    <xf numFmtId="0" fontId="13" fillId="0" borderId="5" xfId="0" applyFont="1" applyFill="1" applyBorder="1" applyAlignment="1">
      <alignment vertical="center"/>
    </xf>
    <xf numFmtId="0" fontId="13" fillId="0" borderId="18" xfId="0" applyFont="1" applyBorder="1" applyAlignment="1">
      <alignment vertical="center"/>
    </xf>
    <xf numFmtId="0" fontId="13" fillId="0" borderId="5" xfId="0" applyFont="1" applyBorder="1"/>
    <xf numFmtId="0" fontId="13" fillId="0" borderId="5" xfId="0" applyFont="1" applyFill="1" applyBorder="1"/>
    <xf numFmtId="0" fontId="13" fillId="0" borderId="18" xfId="0" applyFont="1" applyBorder="1"/>
    <xf numFmtId="167" fontId="13" fillId="2" borderId="5" xfId="3" applyNumberFormat="1" applyFont="1" applyFill="1" applyBorder="1"/>
    <xf numFmtId="0" fontId="13" fillId="0" borderId="16" xfId="0" applyFont="1" applyFill="1" applyBorder="1"/>
    <xf numFmtId="0" fontId="12" fillId="6" borderId="7" xfId="0" applyFont="1" applyFill="1" applyBorder="1"/>
    <xf numFmtId="0" fontId="13" fillId="0" borderId="0" xfId="0" applyFont="1"/>
    <xf numFmtId="0" fontId="12" fillId="6" borderId="26" xfId="0" applyFont="1" applyFill="1" applyBorder="1" applyAlignment="1">
      <alignment horizontal="center"/>
    </xf>
    <xf numFmtId="0" fontId="12" fillId="6" borderId="24" xfId="0" applyFont="1" applyFill="1" applyBorder="1" applyAlignment="1">
      <alignment horizontal="center"/>
    </xf>
    <xf numFmtId="0" fontId="12" fillId="6" borderId="27" xfId="0" applyFont="1" applyFill="1" applyBorder="1" applyAlignment="1">
      <alignment horizontal="center"/>
    </xf>
    <xf numFmtId="0" fontId="12" fillId="6" borderId="19" xfId="0" applyFont="1" applyFill="1" applyBorder="1" applyAlignment="1">
      <alignment horizontal="center"/>
    </xf>
    <xf numFmtId="0" fontId="12" fillId="6" borderId="10" xfId="0" applyFont="1" applyFill="1" applyBorder="1"/>
    <xf numFmtId="3" fontId="12" fillId="6" borderId="29" xfId="0" applyNumberFormat="1" applyFont="1" applyFill="1" applyBorder="1" applyAlignment="1">
      <alignment horizontal="center"/>
    </xf>
    <xf numFmtId="3" fontId="12" fillId="6" borderId="11" xfId="0" applyNumberFormat="1" applyFont="1" applyFill="1" applyBorder="1" applyAlignment="1">
      <alignment horizontal="center"/>
    </xf>
    <xf numFmtId="3" fontId="12" fillId="6" borderId="28" xfId="0" applyNumberFormat="1" applyFont="1" applyFill="1" applyBorder="1" applyAlignment="1">
      <alignment horizontal="center"/>
    </xf>
    <xf numFmtId="42" fontId="13" fillId="5" borderId="0" xfId="0" applyNumberFormat="1" applyFont="1" applyFill="1" applyBorder="1" applyAlignment="1">
      <alignment horizontal="center"/>
    </xf>
    <xf numFmtId="42" fontId="13" fillId="5" borderId="23" xfId="0" applyNumberFormat="1" applyFont="1" applyFill="1" applyBorder="1" applyAlignment="1">
      <alignment horizontal="center"/>
    </xf>
    <xf numFmtId="42" fontId="13" fillId="5" borderId="8" xfId="0" applyNumberFormat="1" applyFont="1" applyFill="1" applyBorder="1"/>
    <xf numFmtId="42" fontId="13" fillId="5" borderId="19" xfId="0" applyNumberFormat="1" applyFont="1" applyFill="1" applyBorder="1"/>
    <xf numFmtId="0" fontId="13" fillId="5" borderId="7" xfId="0" applyFont="1" applyFill="1" applyBorder="1"/>
    <xf numFmtId="0" fontId="13" fillId="0" borderId="0" xfId="0" applyFont="1" applyBorder="1"/>
    <xf numFmtId="42" fontId="13" fillId="0" borderId="0" xfId="0" applyNumberFormat="1" applyFont="1" applyBorder="1"/>
    <xf numFmtId="0" fontId="13" fillId="0" borderId="0" xfId="0" applyFont="1" applyFill="1" applyBorder="1"/>
    <xf numFmtId="0" fontId="12" fillId="6" borderId="28" xfId="0" applyFont="1" applyFill="1" applyBorder="1" applyAlignment="1">
      <alignment horizontal="center"/>
    </xf>
    <xf numFmtId="0" fontId="12" fillId="6" borderId="20" xfId="0" applyFont="1" applyFill="1" applyBorder="1" applyAlignment="1">
      <alignment horizontal="center"/>
    </xf>
    <xf numFmtId="170" fontId="0" fillId="0" borderId="0" xfId="0" applyNumberFormat="1"/>
    <xf numFmtId="170" fontId="13" fillId="0" borderId="0" xfId="0" applyNumberFormat="1" applyFont="1" applyBorder="1"/>
    <xf numFmtId="0" fontId="12" fillId="6" borderId="35" xfId="0" applyFont="1" applyFill="1" applyBorder="1"/>
    <xf numFmtId="0" fontId="13" fillId="5" borderId="13" xfId="0" applyFont="1" applyFill="1" applyBorder="1"/>
    <xf numFmtId="42" fontId="13" fillId="5" borderId="31" xfId="0" applyNumberFormat="1" applyFont="1" applyFill="1" applyBorder="1" applyAlignment="1">
      <alignment horizontal="center"/>
    </xf>
    <xf numFmtId="42" fontId="13" fillId="5" borderId="14" xfId="0" applyNumberFormat="1" applyFont="1" applyFill="1" applyBorder="1"/>
    <xf numFmtId="42" fontId="13" fillId="5" borderId="15" xfId="0" applyNumberFormat="1" applyFont="1" applyFill="1" applyBorder="1"/>
    <xf numFmtId="0" fontId="13" fillId="0" borderId="18" xfId="0" applyFont="1" applyFill="1" applyBorder="1"/>
    <xf numFmtId="0" fontId="13" fillId="0" borderId="40" xfId="0" applyFont="1" applyBorder="1"/>
    <xf numFmtId="3" fontId="13" fillId="0" borderId="0" xfId="0" applyNumberFormat="1" applyFont="1"/>
    <xf numFmtId="44" fontId="0" fillId="0" borderId="0" xfId="0" applyNumberFormat="1"/>
    <xf numFmtId="3" fontId="0" fillId="0" borderId="0" xfId="0" applyNumberFormat="1"/>
    <xf numFmtId="42" fontId="13" fillId="5" borderId="14" xfId="0" applyNumberFormat="1" applyFont="1" applyFill="1" applyBorder="1" applyAlignment="1">
      <alignment horizontal="center"/>
    </xf>
    <xf numFmtId="0" fontId="13" fillId="0" borderId="44" xfId="0" applyFont="1" applyBorder="1" applyAlignment="1">
      <alignment vertical="center"/>
    </xf>
    <xf numFmtId="0" fontId="12" fillId="0" borderId="0" xfId="0" applyFont="1"/>
    <xf numFmtId="172" fontId="13" fillId="0" borderId="0" xfId="0" applyNumberFormat="1" applyFont="1" applyBorder="1"/>
    <xf numFmtId="0" fontId="12" fillId="0" borderId="44" xfId="0" applyFont="1" applyFill="1" applyBorder="1"/>
    <xf numFmtId="0" fontId="13" fillId="3" borderId="5" xfId="0" applyFont="1" applyFill="1" applyBorder="1"/>
    <xf numFmtId="168" fontId="13" fillId="3" borderId="0" xfId="0" applyNumberFormat="1" applyFont="1" applyFill="1" applyBorder="1"/>
    <xf numFmtId="9" fontId="18" fillId="3" borderId="24" xfId="0" applyNumberFormat="1" applyFont="1" applyFill="1" applyBorder="1" applyAlignment="1">
      <alignment horizontal="center"/>
    </xf>
    <xf numFmtId="42" fontId="13" fillId="3" borderId="24" xfId="4" applyNumberFormat="1" applyFont="1" applyFill="1" applyBorder="1"/>
    <xf numFmtId="169" fontId="13" fillId="3" borderId="24" xfId="0" applyNumberFormat="1" applyFont="1" applyFill="1" applyBorder="1"/>
    <xf numFmtId="169" fontId="13" fillId="3" borderId="25" xfId="0" applyNumberFormat="1" applyFont="1" applyFill="1" applyBorder="1"/>
    <xf numFmtId="0" fontId="16" fillId="3" borderId="0" xfId="0" applyFont="1" applyFill="1" applyBorder="1"/>
    <xf numFmtId="171" fontId="13" fillId="3" borderId="8" xfId="0" quotePrefix="1" applyNumberFormat="1" applyFont="1" applyFill="1" applyBorder="1" applyAlignment="1">
      <alignment horizontal="center"/>
    </xf>
    <xf numFmtId="42" fontId="13" fillId="3" borderId="8" xfId="4" applyNumberFormat="1" applyFont="1" applyFill="1" applyBorder="1"/>
    <xf numFmtId="169" fontId="13" fillId="3" borderId="8" xfId="0" applyNumberFormat="1" applyFont="1" applyFill="1" applyBorder="1"/>
    <xf numFmtId="169" fontId="13" fillId="3" borderId="9" xfId="0" applyNumberFormat="1" applyFont="1" applyFill="1" applyBorder="1"/>
    <xf numFmtId="0" fontId="13" fillId="3" borderId="0" xfId="0" applyFont="1" applyFill="1" applyBorder="1"/>
    <xf numFmtId="171" fontId="13" fillId="3" borderId="8" xfId="0" applyNumberFormat="1" applyFont="1" applyFill="1" applyBorder="1" applyAlignment="1">
      <alignment horizontal="center"/>
    </xf>
    <xf numFmtId="0" fontId="12" fillId="3" borderId="5" xfId="0" applyFont="1" applyFill="1" applyBorder="1" applyAlignment="1"/>
    <xf numFmtId="0" fontId="12" fillId="3" borderId="0" xfId="0" applyFont="1" applyFill="1" applyBorder="1" applyAlignment="1">
      <alignment horizontal="right"/>
    </xf>
    <xf numFmtId="0" fontId="12" fillId="3" borderId="0" xfId="0" applyFont="1" applyFill="1" applyBorder="1" applyAlignment="1"/>
    <xf numFmtId="0" fontId="17" fillId="3" borderId="5" xfId="0" applyFont="1" applyFill="1" applyBorder="1"/>
    <xf numFmtId="0" fontId="13" fillId="3" borderId="0" xfId="0" applyFont="1" applyFill="1"/>
    <xf numFmtId="0" fontId="12" fillId="3" borderId="0" xfId="0" applyFont="1" applyFill="1" applyAlignment="1">
      <alignment horizontal="right"/>
    </xf>
    <xf numFmtId="169" fontId="12" fillId="3" borderId="0" xfId="0" applyNumberFormat="1" applyFont="1" applyFill="1" applyBorder="1" applyAlignment="1">
      <alignment horizontal="right"/>
    </xf>
    <xf numFmtId="171" fontId="13" fillId="3" borderId="8" xfId="15" applyNumberFormat="1" applyFont="1" applyFill="1" applyBorder="1" applyAlignment="1">
      <alignment horizontal="center"/>
    </xf>
    <xf numFmtId="169" fontId="13" fillId="3" borderId="33" xfId="0" applyNumberFormat="1" applyFont="1" applyFill="1" applyBorder="1"/>
    <xf numFmtId="171" fontId="13" fillId="3" borderId="33" xfId="15" applyNumberFormat="1" applyFont="1" applyFill="1" applyBorder="1" applyAlignment="1">
      <alignment horizontal="center"/>
    </xf>
    <xf numFmtId="169" fontId="19" fillId="3" borderId="33" xfId="0" applyNumberFormat="1" applyFont="1" applyFill="1" applyBorder="1" applyAlignment="1">
      <alignment horizontal="right"/>
    </xf>
    <xf numFmtId="0" fontId="13" fillId="7" borderId="5" xfId="0" applyFont="1" applyFill="1" applyBorder="1" applyAlignment="1">
      <alignment horizontal="right"/>
    </xf>
    <xf numFmtId="42" fontId="13" fillId="7" borderId="19" xfId="3" applyNumberFormat="1" applyFont="1" applyFill="1" applyBorder="1" applyAlignment="1">
      <alignment horizontal="right"/>
    </xf>
    <xf numFmtId="0" fontId="13" fillId="7" borderId="16" xfId="0" applyFont="1" applyFill="1" applyBorder="1"/>
    <xf numFmtId="167" fontId="13" fillId="7" borderId="20" xfId="3" applyNumberFormat="1" applyFont="1" applyFill="1" applyBorder="1" applyAlignment="1">
      <alignment horizontal="right"/>
    </xf>
    <xf numFmtId="0" fontId="13" fillId="7" borderId="18" xfId="0" applyFont="1" applyFill="1" applyBorder="1"/>
    <xf numFmtId="5" fontId="13" fillId="7" borderId="21" xfId="0" applyNumberFormat="1" applyFont="1" applyFill="1" applyBorder="1" applyAlignment="1">
      <alignment horizontal="right"/>
    </xf>
    <xf numFmtId="0" fontId="14" fillId="7" borderId="5" xfId="0" applyFont="1" applyFill="1" applyBorder="1"/>
    <xf numFmtId="0" fontId="13" fillId="7" borderId="19" xfId="0" applyFont="1" applyFill="1" applyBorder="1" applyAlignment="1">
      <alignment horizontal="right"/>
    </xf>
    <xf numFmtId="171" fontId="15" fillId="7" borderId="5" xfId="3" applyNumberFormat="1" applyFont="1" applyFill="1" applyBorder="1"/>
    <xf numFmtId="167" fontId="13" fillId="7" borderId="19" xfId="3" applyNumberFormat="1" applyFont="1" applyFill="1" applyBorder="1" applyAlignment="1">
      <alignment horizontal="right"/>
    </xf>
    <xf numFmtId="166" fontId="15" fillId="7" borderId="5" xfId="3" applyNumberFormat="1" applyFont="1" applyFill="1" applyBorder="1"/>
    <xf numFmtId="6" fontId="15" fillId="7" borderId="5" xfId="3" applyNumberFormat="1" applyFont="1" applyFill="1" applyBorder="1" applyAlignment="1">
      <alignment horizontal="right"/>
    </xf>
    <xf numFmtId="165" fontId="13" fillId="7" borderId="19" xfId="3" applyNumberFormat="1" applyFont="1" applyFill="1" applyBorder="1" applyAlignment="1">
      <alignment horizontal="right"/>
    </xf>
    <xf numFmtId="9" fontId="15" fillId="7" borderId="5" xfId="15" applyFont="1" applyFill="1" applyBorder="1" applyAlignment="1">
      <alignment horizontal="right"/>
    </xf>
    <xf numFmtId="165" fontId="13" fillId="7" borderId="20" xfId="3" applyNumberFormat="1" applyFont="1" applyFill="1" applyBorder="1" applyAlignment="1">
      <alignment horizontal="right"/>
    </xf>
    <xf numFmtId="0" fontId="15" fillId="7" borderId="5" xfId="0" applyFont="1" applyFill="1" applyBorder="1"/>
    <xf numFmtId="0" fontId="15" fillId="7" borderId="18" xfId="0" applyFont="1" applyFill="1" applyBorder="1"/>
    <xf numFmtId="42" fontId="13" fillId="7" borderId="21" xfId="3" applyNumberFormat="1" applyFont="1" applyFill="1" applyBorder="1" applyAlignment="1">
      <alignment horizontal="right"/>
    </xf>
    <xf numFmtId="0" fontId="20" fillId="7" borderId="5" xfId="0" applyFont="1" applyFill="1" applyBorder="1" applyAlignment="1">
      <alignment horizontal="right"/>
    </xf>
    <xf numFmtId="10" fontId="15" fillId="7" borderId="5" xfId="0" applyNumberFormat="1" applyFont="1" applyFill="1" applyBorder="1"/>
    <xf numFmtId="10" fontId="12" fillId="7" borderId="18" xfId="0" applyNumberFormat="1" applyFont="1" applyFill="1" applyBorder="1"/>
    <xf numFmtId="10" fontId="12" fillId="7" borderId="5" xfId="0" applyNumberFormat="1" applyFont="1" applyFill="1" applyBorder="1"/>
    <xf numFmtId="5" fontId="13" fillId="7" borderId="19" xfId="3" applyNumberFormat="1" applyFont="1" applyFill="1" applyBorder="1" applyAlignment="1">
      <alignment horizontal="right"/>
    </xf>
    <xf numFmtId="167" fontId="13" fillId="7" borderId="5" xfId="3" applyNumberFormat="1" applyFont="1" applyFill="1" applyBorder="1"/>
    <xf numFmtId="5" fontId="13" fillId="7" borderId="22" xfId="3" applyNumberFormat="1" applyFont="1" applyFill="1" applyBorder="1" applyAlignment="1">
      <alignment horizontal="right"/>
    </xf>
    <xf numFmtId="167" fontId="13" fillId="7" borderId="18" xfId="3" applyNumberFormat="1" applyFont="1" applyFill="1" applyBorder="1"/>
    <xf numFmtId="165" fontId="13" fillId="7" borderId="16" xfId="0" applyNumberFormat="1" applyFont="1" applyFill="1" applyBorder="1"/>
    <xf numFmtId="42" fontId="13" fillId="7" borderId="20" xfId="0" applyNumberFormat="1" applyFont="1" applyFill="1" applyBorder="1" applyAlignment="1">
      <alignment horizontal="right"/>
    </xf>
    <xf numFmtId="167" fontId="12" fillId="7" borderId="40" xfId="3" applyNumberFormat="1" applyFont="1" applyFill="1" applyBorder="1"/>
    <xf numFmtId="42" fontId="12" fillId="7" borderId="39" xfId="0" applyNumberFormat="1" applyFont="1" applyFill="1" applyBorder="1" applyAlignment="1">
      <alignment horizontal="right"/>
    </xf>
    <xf numFmtId="0" fontId="13" fillId="8" borderId="5" xfId="0" applyFont="1" applyFill="1" applyBorder="1" applyAlignment="1">
      <alignment horizontal="right"/>
    </xf>
    <xf numFmtId="42" fontId="13" fillId="8" borderId="19" xfId="3" applyNumberFormat="1" applyFont="1" applyFill="1" applyBorder="1" applyAlignment="1">
      <alignment horizontal="right"/>
    </xf>
    <xf numFmtId="0" fontId="13" fillId="8" borderId="16" xfId="0" applyFont="1" applyFill="1" applyBorder="1"/>
    <xf numFmtId="167" fontId="13" fillId="8" borderId="20" xfId="3" applyNumberFormat="1" applyFont="1" applyFill="1" applyBorder="1" applyAlignment="1">
      <alignment horizontal="right"/>
    </xf>
    <xf numFmtId="0" fontId="13" fillId="8" borderId="18" xfId="0" applyFont="1" applyFill="1" applyBorder="1"/>
    <xf numFmtId="5" fontId="13" fillId="8" borderId="21" xfId="0" applyNumberFormat="1" applyFont="1" applyFill="1" applyBorder="1" applyAlignment="1">
      <alignment horizontal="right"/>
    </xf>
    <xf numFmtId="171" fontId="15" fillId="8" borderId="5" xfId="3" applyNumberFormat="1" applyFont="1" applyFill="1" applyBorder="1"/>
    <xf numFmtId="167" fontId="13" fillId="8" borderId="19" xfId="3" applyNumberFormat="1" applyFont="1" applyFill="1" applyBorder="1" applyAlignment="1">
      <alignment horizontal="right"/>
    </xf>
    <xf numFmtId="166" fontId="15" fillId="8" borderId="5" xfId="3" applyNumberFormat="1" applyFont="1" applyFill="1" applyBorder="1"/>
    <xf numFmtId="6" fontId="15" fillId="8" borderId="5" xfId="3" applyNumberFormat="1" applyFont="1" applyFill="1" applyBorder="1" applyAlignment="1">
      <alignment horizontal="right"/>
    </xf>
    <xf numFmtId="165" fontId="13" fillId="8" borderId="19" xfId="3" applyNumberFormat="1" applyFont="1" applyFill="1" applyBorder="1" applyAlignment="1">
      <alignment horizontal="right"/>
    </xf>
    <xf numFmtId="9" fontId="15" fillId="8" borderId="5" xfId="15" applyFont="1" applyFill="1" applyBorder="1" applyAlignment="1">
      <alignment horizontal="right"/>
    </xf>
    <xf numFmtId="165" fontId="13" fillId="8" borderId="20" xfId="3" applyNumberFormat="1" applyFont="1" applyFill="1" applyBorder="1" applyAlignment="1">
      <alignment horizontal="right"/>
    </xf>
    <xf numFmtId="0" fontId="15" fillId="8" borderId="5" xfId="0" applyFont="1" applyFill="1" applyBorder="1"/>
    <xf numFmtId="0" fontId="15" fillId="8" borderId="18" xfId="0" applyFont="1" applyFill="1" applyBorder="1"/>
    <xf numFmtId="42" fontId="13" fillId="8" borderId="21" xfId="3" applyNumberFormat="1" applyFont="1" applyFill="1" applyBorder="1" applyAlignment="1">
      <alignment horizontal="right"/>
    </xf>
    <xf numFmtId="0" fontId="20" fillId="8" borderId="5" xfId="0" applyFont="1" applyFill="1" applyBorder="1" applyAlignment="1">
      <alignment horizontal="right"/>
    </xf>
    <xf numFmtId="10" fontId="15" fillId="8" borderId="5" xfId="0" applyNumberFormat="1" applyFont="1" applyFill="1" applyBorder="1"/>
    <xf numFmtId="10" fontId="12" fillId="8" borderId="18" xfId="0" applyNumberFormat="1" applyFont="1" applyFill="1" applyBorder="1"/>
    <xf numFmtId="10" fontId="12" fillId="8" borderId="5" xfId="0" applyNumberFormat="1" applyFont="1" applyFill="1" applyBorder="1"/>
    <xf numFmtId="5" fontId="13" fillId="8" borderId="19" xfId="3" applyNumberFormat="1" applyFont="1" applyFill="1" applyBorder="1" applyAlignment="1">
      <alignment horizontal="right"/>
    </xf>
    <xf numFmtId="167" fontId="13" fillId="8" borderId="5" xfId="3" applyNumberFormat="1" applyFont="1" applyFill="1" applyBorder="1"/>
    <xf numFmtId="5" fontId="13" fillId="8" borderId="22" xfId="3" applyNumberFormat="1" applyFont="1" applyFill="1" applyBorder="1" applyAlignment="1">
      <alignment horizontal="right"/>
    </xf>
    <xf numFmtId="167" fontId="13" fillId="8" borderId="18" xfId="3" applyNumberFormat="1" applyFont="1" applyFill="1" applyBorder="1"/>
    <xf numFmtId="165" fontId="13" fillId="8" borderId="16" xfId="0" applyNumberFormat="1" applyFont="1" applyFill="1" applyBorder="1"/>
    <xf numFmtId="42" fontId="13" fillId="8" borderId="20" xfId="0" applyNumberFormat="1" applyFont="1" applyFill="1" applyBorder="1" applyAlignment="1">
      <alignment horizontal="right"/>
    </xf>
    <xf numFmtId="167" fontId="12" fillId="8" borderId="40" xfId="3" applyNumberFormat="1" applyFont="1" applyFill="1" applyBorder="1"/>
    <xf numFmtId="42" fontId="12" fillId="8" borderId="39" xfId="0" applyNumberFormat="1" applyFont="1" applyFill="1" applyBorder="1" applyAlignment="1">
      <alignment horizontal="right"/>
    </xf>
    <xf numFmtId="0" fontId="13" fillId="4" borderId="5" xfId="0" applyFont="1" applyFill="1" applyBorder="1" applyAlignment="1">
      <alignment horizontal="right"/>
    </xf>
    <xf numFmtId="42" fontId="13" fillId="4" borderId="19" xfId="3" applyNumberFormat="1" applyFont="1" applyFill="1" applyBorder="1" applyAlignment="1">
      <alignment horizontal="right"/>
    </xf>
    <xf numFmtId="0" fontId="13" fillId="4" borderId="16" xfId="0" applyFont="1" applyFill="1" applyBorder="1"/>
    <xf numFmtId="167" fontId="13" fillId="4" borderId="20" xfId="3" applyNumberFormat="1" applyFont="1" applyFill="1" applyBorder="1" applyAlignment="1">
      <alignment horizontal="right"/>
    </xf>
    <xf numFmtId="0" fontId="13" fillId="4" borderId="18" xfId="0" applyFont="1" applyFill="1" applyBorder="1"/>
    <xf numFmtId="5" fontId="13" fillId="4" borderId="21" xfId="0" applyNumberFormat="1" applyFont="1" applyFill="1" applyBorder="1" applyAlignment="1">
      <alignment horizontal="right"/>
    </xf>
    <xf numFmtId="171" fontId="15" fillId="4" borderId="5" xfId="3" applyNumberFormat="1" applyFont="1" applyFill="1" applyBorder="1"/>
    <xf numFmtId="167" fontId="13" fillId="4" borderId="19" xfId="3" applyNumberFormat="1" applyFont="1" applyFill="1" applyBorder="1" applyAlignment="1">
      <alignment horizontal="right"/>
    </xf>
    <xf numFmtId="166" fontId="15" fillId="4" borderId="5" xfId="3" applyNumberFormat="1" applyFont="1" applyFill="1" applyBorder="1"/>
    <xf numFmtId="6" fontId="15" fillId="4" borderId="5" xfId="3" applyNumberFormat="1" applyFont="1" applyFill="1" applyBorder="1" applyAlignment="1">
      <alignment horizontal="right"/>
    </xf>
    <xf numFmtId="165" fontId="13" fillId="4" borderId="19" xfId="3" applyNumberFormat="1" applyFont="1" applyFill="1" applyBorder="1" applyAlignment="1">
      <alignment horizontal="right"/>
    </xf>
    <xf numFmtId="9" fontId="15" fillId="4" borderId="5" xfId="15" applyFont="1" applyFill="1" applyBorder="1" applyAlignment="1">
      <alignment horizontal="right"/>
    </xf>
    <xf numFmtId="165" fontId="13" fillId="4" borderId="20" xfId="3" applyNumberFormat="1" applyFont="1" applyFill="1" applyBorder="1" applyAlignment="1">
      <alignment horizontal="right"/>
    </xf>
    <xf numFmtId="0" fontId="15" fillId="4" borderId="5" xfId="0" applyFont="1" applyFill="1" applyBorder="1"/>
    <xf numFmtId="0" fontId="15" fillId="4" borderId="18" xfId="0" applyFont="1" applyFill="1" applyBorder="1"/>
    <xf numFmtId="42" fontId="13" fillId="4" borderId="21" xfId="3" applyNumberFormat="1" applyFont="1" applyFill="1" applyBorder="1" applyAlignment="1">
      <alignment horizontal="right"/>
    </xf>
    <xf numFmtId="0" fontId="20" fillId="4" borderId="5" xfId="0" applyFont="1" applyFill="1" applyBorder="1" applyAlignment="1">
      <alignment horizontal="right"/>
    </xf>
    <xf numFmtId="10" fontId="15" fillId="4" borderId="5" xfId="0" applyNumberFormat="1" applyFont="1" applyFill="1" applyBorder="1"/>
    <xf numFmtId="10" fontId="12" fillId="4" borderId="18" xfId="0" applyNumberFormat="1" applyFont="1" applyFill="1" applyBorder="1"/>
    <xf numFmtId="10" fontId="12" fillId="4" borderId="5" xfId="0" applyNumberFormat="1" applyFont="1" applyFill="1" applyBorder="1"/>
    <xf numFmtId="5" fontId="13" fillId="4" borderId="19" xfId="3" applyNumberFormat="1" applyFont="1" applyFill="1" applyBorder="1" applyAlignment="1">
      <alignment horizontal="right"/>
    </xf>
    <xf numFmtId="167" fontId="13" fillId="4" borderId="5" xfId="3" applyNumberFormat="1" applyFont="1" applyFill="1" applyBorder="1"/>
    <xf numFmtId="5" fontId="13" fillId="4" borderId="22" xfId="3" applyNumberFormat="1" applyFont="1" applyFill="1" applyBorder="1" applyAlignment="1">
      <alignment horizontal="right"/>
    </xf>
    <xf numFmtId="167" fontId="13" fillId="4" borderId="18" xfId="3" applyNumberFormat="1" applyFont="1" applyFill="1" applyBorder="1"/>
    <xf numFmtId="165" fontId="13" fillId="4" borderId="16" xfId="0" applyNumberFormat="1" applyFont="1" applyFill="1" applyBorder="1"/>
    <xf numFmtId="42" fontId="13" fillId="4" borderId="20" xfId="0" applyNumberFormat="1" applyFont="1" applyFill="1" applyBorder="1" applyAlignment="1">
      <alignment horizontal="right"/>
    </xf>
    <xf numFmtId="167" fontId="12" fillId="4" borderId="40" xfId="3" applyNumberFormat="1" applyFont="1" applyFill="1" applyBorder="1"/>
    <xf numFmtId="42" fontId="12" fillId="4" borderId="39" xfId="0" applyNumberFormat="1" applyFont="1" applyFill="1" applyBorder="1" applyAlignment="1">
      <alignment horizontal="right"/>
    </xf>
    <xf numFmtId="10" fontId="20" fillId="9" borderId="10" xfId="0" applyNumberFormat="1" applyFont="1" applyFill="1" applyBorder="1" applyAlignment="1"/>
    <xf numFmtId="10" fontId="20" fillId="9" borderId="11" xfId="0" applyNumberFormat="1" applyFont="1" applyFill="1" applyBorder="1" applyAlignment="1">
      <alignment horizontal="right"/>
    </xf>
    <xf numFmtId="9" fontId="20" fillId="9" borderId="11" xfId="0" applyNumberFormat="1" applyFont="1" applyFill="1" applyBorder="1" applyAlignment="1">
      <alignment horizontal="right"/>
    </xf>
    <xf numFmtId="9" fontId="20" fillId="9" borderId="29" xfId="0" applyNumberFormat="1" applyFont="1" applyFill="1" applyBorder="1" applyAlignment="1">
      <alignment horizontal="right"/>
    </xf>
    <xf numFmtId="9" fontId="20" fillId="9" borderId="46" xfId="0" applyNumberFormat="1" applyFont="1" applyFill="1" applyBorder="1" applyAlignment="1">
      <alignment horizontal="right"/>
    </xf>
    <xf numFmtId="9" fontId="20" fillId="9" borderId="47" xfId="0" applyNumberFormat="1" applyFont="1" applyFill="1" applyBorder="1" applyAlignment="1">
      <alignment horizontal="right"/>
    </xf>
    <xf numFmtId="0" fontId="13" fillId="3" borderId="7" xfId="0" applyFont="1" applyFill="1" applyBorder="1" applyAlignment="1"/>
    <xf numFmtId="42" fontId="13" fillId="3" borderId="8" xfId="0" applyNumberFormat="1" applyFont="1" applyFill="1" applyBorder="1"/>
    <xf numFmtId="167" fontId="13" fillId="3" borderId="8" xfId="0" applyNumberFormat="1" applyFont="1" applyFill="1" applyBorder="1"/>
    <xf numFmtId="42" fontId="13" fillId="3" borderId="23" xfId="0" applyNumberFormat="1" applyFont="1" applyFill="1" applyBorder="1"/>
    <xf numFmtId="167" fontId="13" fillId="3" borderId="9" xfId="0" applyNumberFormat="1" applyFont="1" applyFill="1" applyBorder="1"/>
    <xf numFmtId="167" fontId="13" fillId="3" borderId="23" xfId="0" applyNumberFormat="1" applyFont="1" applyFill="1" applyBorder="1"/>
    <xf numFmtId="0" fontId="13" fillId="3" borderId="13" xfId="0" applyFont="1" applyFill="1" applyBorder="1" applyAlignment="1"/>
    <xf numFmtId="42" fontId="13" fillId="3" borderId="14" xfId="0" applyNumberFormat="1" applyFont="1" applyFill="1" applyBorder="1"/>
    <xf numFmtId="42" fontId="13" fillId="3" borderId="30" xfId="0" applyNumberFormat="1" applyFont="1" applyFill="1" applyBorder="1"/>
    <xf numFmtId="42" fontId="13" fillId="3" borderId="15" xfId="0" applyNumberFormat="1" applyFont="1" applyFill="1" applyBorder="1"/>
    <xf numFmtId="0" fontId="20" fillId="9" borderId="5" xfId="0" applyFont="1" applyFill="1" applyBorder="1"/>
    <xf numFmtId="0" fontId="20" fillId="9" borderId="0" xfId="0" applyFont="1" applyFill="1" applyBorder="1"/>
    <xf numFmtId="165" fontId="20" fillId="9" borderId="8" xfId="0" applyNumberFormat="1" applyFont="1" applyFill="1" applyBorder="1" applyAlignment="1">
      <alignment horizontal="center"/>
    </xf>
    <xf numFmtId="166" fontId="20" fillId="9" borderId="8" xfId="0" applyNumberFormat="1" applyFont="1" applyFill="1" applyBorder="1" applyAlignment="1">
      <alignment horizontal="center"/>
    </xf>
    <xf numFmtId="0" fontId="20" fillId="9" borderId="8" xfId="0" applyFont="1" applyFill="1" applyBorder="1" applyAlignment="1">
      <alignment horizontal="center"/>
    </xf>
    <xf numFmtId="0" fontId="20" fillId="9" borderId="38" xfId="0" applyFont="1" applyFill="1" applyBorder="1" applyAlignment="1">
      <alignment horizontal="center"/>
    </xf>
    <xf numFmtId="0" fontId="21" fillId="9" borderId="16" xfId="0" applyFont="1" applyFill="1" applyBorder="1"/>
    <xf numFmtId="0" fontId="21" fillId="9" borderId="17" xfId="0" applyFont="1" applyFill="1" applyBorder="1"/>
    <xf numFmtId="0" fontId="20" fillId="9" borderId="11" xfId="0" applyFont="1" applyFill="1" applyBorder="1" applyAlignment="1">
      <alignment horizontal="center"/>
    </xf>
    <xf numFmtId="0" fontId="20" fillId="9" borderId="12" xfId="0" applyFont="1" applyFill="1" applyBorder="1" applyAlignment="1">
      <alignment horizontal="center"/>
    </xf>
    <xf numFmtId="0" fontId="22" fillId="9" borderId="36" xfId="0" applyFont="1" applyFill="1" applyBorder="1" applyAlignment="1">
      <alignment horizontal="center" vertical="center"/>
    </xf>
    <xf numFmtId="0" fontId="22" fillId="9" borderId="37" xfId="0" applyFont="1" applyFill="1" applyBorder="1" applyAlignment="1">
      <alignment horizontal="center" vertical="center"/>
    </xf>
    <xf numFmtId="0" fontId="22" fillId="9" borderId="45" xfId="0" applyFont="1" applyFill="1" applyBorder="1" applyAlignment="1">
      <alignment horizontal="center" vertical="center"/>
    </xf>
    <xf numFmtId="0" fontId="13" fillId="0" borderId="0" xfId="0" applyFont="1" applyFill="1" applyBorder="1" applyAlignment="1">
      <alignment horizontal="left" wrapText="1"/>
    </xf>
    <xf numFmtId="0" fontId="12" fillId="6" borderId="34" xfId="0" applyFont="1" applyFill="1" applyBorder="1" applyAlignment="1">
      <alignment horizontal="center"/>
    </xf>
    <xf numFmtId="0" fontId="12" fillId="6" borderId="32" xfId="0" applyFont="1" applyFill="1" applyBorder="1" applyAlignment="1">
      <alignment horizontal="center"/>
    </xf>
    <xf numFmtId="0" fontId="12" fillId="6" borderId="6" xfId="0" applyFont="1" applyFill="1" applyBorder="1" applyAlignment="1">
      <alignment horizontal="center"/>
    </xf>
    <xf numFmtId="0" fontId="12" fillId="7" borderId="16" xfId="0" applyFont="1" applyFill="1" applyBorder="1" applyAlignment="1">
      <alignment horizontal="center"/>
    </xf>
    <xf numFmtId="0" fontId="12" fillId="7" borderId="20" xfId="0" applyFont="1" applyFill="1" applyBorder="1" applyAlignment="1">
      <alignment horizontal="center"/>
    </xf>
    <xf numFmtId="0" fontId="12" fillId="8" borderId="16" xfId="0" applyFont="1" applyFill="1" applyBorder="1" applyAlignment="1">
      <alignment horizontal="center"/>
    </xf>
    <xf numFmtId="0" fontId="12" fillId="8" borderId="20" xfId="0" applyFont="1" applyFill="1" applyBorder="1" applyAlignment="1">
      <alignment horizontal="center"/>
    </xf>
    <xf numFmtId="0" fontId="15" fillId="8" borderId="41" xfId="0" applyFont="1" applyFill="1" applyBorder="1" applyAlignment="1">
      <alignment horizontal="center"/>
    </xf>
    <xf numFmtId="0" fontId="15" fillId="8" borderId="42" xfId="0" applyFont="1" applyFill="1" applyBorder="1" applyAlignment="1">
      <alignment horizontal="center"/>
    </xf>
    <xf numFmtId="0" fontId="13" fillId="5" borderId="43" xfId="0" applyFont="1" applyFill="1" applyBorder="1" applyAlignment="1">
      <alignment horizontal="left" vertical="top" wrapText="1"/>
    </xf>
    <xf numFmtId="0" fontId="13" fillId="5" borderId="7" xfId="0" applyFont="1" applyFill="1" applyBorder="1" applyAlignment="1">
      <alignment horizontal="left" vertical="top" wrapText="1"/>
    </xf>
    <xf numFmtId="0" fontId="12" fillId="4" borderId="16" xfId="0" applyFont="1" applyFill="1" applyBorder="1" applyAlignment="1">
      <alignment horizontal="center"/>
    </xf>
    <xf numFmtId="0" fontId="12" fillId="4" borderId="20" xfId="0" applyFont="1" applyFill="1" applyBorder="1" applyAlignment="1">
      <alignment horizontal="center"/>
    </xf>
    <xf numFmtId="0" fontId="15" fillId="4" borderId="41" xfId="0" applyFont="1" applyFill="1" applyBorder="1" applyAlignment="1">
      <alignment horizontal="center"/>
    </xf>
    <xf numFmtId="0" fontId="15" fillId="4" borderId="42" xfId="0" applyFont="1" applyFill="1" applyBorder="1" applyAlignment="1">
      <alignment horizontal="center"/>
    </xf>
    <xf numFmtId="0" fontId="20" fillId="9" borderId="36" xfId="0" applyFont="1" applyFill="1" applyBorder="1" applyAlignment="1">
      <alignment horizontal="center" vertical="center"/>
    </xf>
    <xf numFmtId="0" fontId="20" fillId="9" borderId="37" xfId="0" applyFont="1" applyFill="1" applyBorder="1" applyAlignment="1">
      <alignment horizontal="center" vertical="center"/>
    </xf>
    <xf numFmtId="0" fontId="20" fillId="9" borderId="45" xfId="0" applyFont="1" applyFill="1" applyBorder="1" applyAlignment="1">
      <alignment horizontal="center" vertical="center"/>
    </xf>
  </cellXfs>
  <cellStyles count="18">
    <cellStyle name="Comma0" xfId="1" xr:uid="{00000000-0005-0000-0000-000000000000}"/>
    <cellStyle name="Comma0 2" xfId="2" xr:uid="{00000000-0005-0000-0000-000001000000}"/>
    <cellStyle name="Currency" xfId="3" builtinId="4"/>
    <cellStyle name="Currency 2" xfId="4" xr:uid="{00000000-0005-0000-0000-000003000000}"/>
    <cellStyle name="Currency0" xfId="5" xr:uid="{00000000-0005-0000-0000-000004000000}"/>
    <cellStyle name="Currency0 2" xfId="6" xr:uid="{00000000-0005-0000-0000-000005000000}"/>
    <cellStyle name="Date" xfId="7" xr:uid="{00000000-0005-0000-0000-000006000000}"/>
    <cellStyle name="Date 2" xfId="8" xr:uid="{00000000-0005-0000-0000-000007000000}"/>
    <cellStyle name="Fixed" xfId="9" xr:uid="{00000000-0005-0000-0000-000008000000}"/>
    <cellStyle name="Fixed 2" xfId="10" xr:uid="{00000000-0005-0000-0000-000009000000}"/>
    <cellStyle name="Heading 1" xfId="11" builtinId="16" customBuiltin="1"/>
    <cellStyle name="Heading 1 2" xfId="12" xr:uid="{00000000-0005-0000-0000-00000B000000}"/>
    <cellStyle name="Heading 2" xfId="13" builtinId="17" customBuiltin="1"/>
    <cellStyle name="Heading 2 2" xfId="14" xr:uid="{00000000-0005-0000-0000-00000D000000}"/>
    <cellStyle name="Normal" xfId="0" builtinId="0"/>
    <cellStyle name="Percent" xfId="15" builtinId="5"/>
    <cellStyle name="Total" xfId="16" builtinId="25" customBuiltin="1"/>
    <cellStyle name="Total 2"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W1122"/>
  <sheetViews>
    <sheetView showGridLines="0" tabSelected="1" topLeftCell="A7" zoomScaleNormal="100" workbookViewId="0">
      <selection activeCell="I20" sqref="I20"/>
    </sheetView>
  </sheetViews>
  <sheetFormatPr defaultRowHeight="30" customHeight="1" x14ac:dyDescent="0.35"/>
  <cols>
    <col min="1" max="1" width="52.5546875" customWidth="1"/>
    <col min="2" max="2" width="17.33203125" customWidth="1"/>
    <col min="3" max="3" width="18" customWidth="1"/>
    <col min="4" max="5" width="17.33203125" customWidth="1"/>
    <col min="6" max="7" width="16.109375" customWidth="1"/>
    <col min="8" max="8" width="15" customWidth="1"/>
    <col min="9" max="9" width="14.33203125" bestFit="1" customWidth="1"/>
    <col min="10" max="10" width="12.5546875" customWidth="1"/>
    <col min="11" max="11" width="13" bestFit="1" customWidth="1"/>
    <col min="12" max="12" width="19.88671875" customWidth="1"/>
    <col min="13" max="13" width="21.5546875" customWidth="1"/>
    <col min="14" max="15" width="21.5546875" style="3" customWidth="1"/>
    <col min="16" max="17" width="21.5546875" customWidth="1"/>
    <col min="18" max="18" width="13.88671875" customWidth="1"/>
    <col min="19" max="19" width="12.5546875" customWidth="1"/>
    <col min="20" max="20" width="13" customWidth="1"/>
    <col min="21" max="21" width="10.109375" customWidth="1"/>
    <col min="22" max="22" width="13" customWidth="1"/>
    <col min="23" max="23" width="11.44140625" customWidth="1"/>
    <col min="24" max="24" width="13" customWidth="1"/>
    <col min="25" max="25" width="11.88671875" customWidth="1"/>
    <col min="26" max="26" width="13.5546875" customWidth="1"/>
    <col min="27" max="27" width="11.33203125" customWidth="1"/>
  </cols>
  <sheetData>
    <row r="1" spans="1:23" s="2" customFormat="1" ht="27" customHeight="1" thickBot="1" x14ac:dyDescent="0.4">
      <c r="A1" s="212" t="s">
        <v>69</v>
      </c>
      <c r="B1" s="213"/>
      <c r="C1" s="213"/>
      <c r="D1" s="213"/>
      <c r="E1" s="213"/>
      <c r="F1" s="213"/>
      <c r="G1" s="214"/>
      <c r="H1" s="31"/>
      <c r="I1" s="31"/>
      <c r="J1" s="1"/>
      <c r="K1" s="1"/>
      <c r="L1" s="1"/>
      <c r="M1" s="1"/>
      <c r="N1" s="1"/>
      <c r="O1" s="1"/>
      <c r="P1" s="1"/>
      <c r="Q1" s="1"/>
      <c r="R1" s="1"/>
      <c r="S1" s="1"/>
      <c r="T1" s="1"/>
      <c r="U1" s="1"/>
      <c r="V1" s="1"/>
      <c r="W1" s="1"/>
    </row>
    <row r="2" spans="1:23" s="2" customFormat="1" ht="17.25" customHeight="1" x14ac:dyDescent="0.3">
      <c r="A2" s="75" t="s">
        <v>70</v>
      </c>
      <c r="B2" s="219" t="s">
        <v>46</v>
      </c>
      <c r="C2" s="220"/>
      <c r="D2" s="221" t="s">
        <v>47</v>
      </c>
      <c r="E2" s="222"/>
      <c r="F2" s="227" t="s">
        <v>59</v>
      </c>
      <c r="G2" s="228"/>
      <c r="R2" s="1"/>
      <c r="S2" s="1"/>
    </row>
    <row r="3" spans="1:23" s="2" customFormat="1" ht="12.9" customHeight="1" x14ac:dyDescent="0.3">
      <c r="A3" s="32" t="s">
        <v>42</v>
      </c>
      <c r="B3" s="100"/>
      <c r="C3" s="101">
        <v>59914921</v>
      </c>
      <c r="D3" s="130"/>
      <c r="E3" s="131">
        <f>C3</f>
        <v>59914921</v>
      </c>
      <c r="F3" s="158"/>
      <c r="G3" s="159">
        <f>E3</f>
        <v>59914921</v>
      </c>
      <c r="R3" s="1"/>
      <c r="S3" s="1"/>
    </row>
    <row r="4" spans="1:23" s="2" customFormat="1" ht="12.9" customHeight="1" x14ac:dyDescent="0.3">
      <c r="A4" s="72" t="s">
        <v>43</v>
      </c>
      <c r="B4" s="102"/>
      <c r="C4" s="103">
        <f>59456565</f>
        <v>59456565</v>
      </c>
      <c r="D4" s="132"/>
      <c r="E4" s="133">
        <f>59456565</f>
        <v>59456565</v>
      </c>
      <c r="F4" s="160"/>
      <c r="G4" s="161">
        <f>59456565</f>
        <v>59456565</v>
      </c>
    </row>
    <row r="5" spans="1:23" s="2" customFormat="1" ht="15.75" customHeight="1" thickBot="1" x14ac:dyDescent="0.35">
      <c r="A5" s="33" t="s">
        <v>39</v>
      </c>
      <c r="B5" s="104"/>
      <c r="C5" s="105">
        <f>+C3-C4</f>
        <v>458356</v>
      </c>
      <c r="D5" s="134"/>
      <c r="E5" s="135">
        <f>+E3-E4</f>
        <v>458356</v>
      </c>
      <c r="F5" s="162"/>
      <c r="G5" s="163">
        <f>+G3-G4</f>
        <v>458356</v>
      </c>
    </row>
    <row r="6" spans="1:23" s="2" customFormat="1" ht="12.9" customHeight="1" x14ac:dyDescent="0.3">
      <c r="A6" s="34" t="s">
        <v>23</v>
      </c>
      <c r="B6" s="106"/>
      <c r="C6" s="107"/>
      <c r="D6" s="223"/>
      <c r="E6" s="224"/>
      <c r="F6" s="229"/>
      <c r="G6" s="230"/>
    </row>
    <row r="7" spans="1:23" s="2" customFormat="1" ht="12.9" customHeight="1" x14ac:dyDescent="0.3">
      <c r="A7" s="34" t="s">
        <v>44</v>
      </c>
      <c r="B7" s="108">
        <v>0.06</v>
      </c>
      <c r="C7" s="109">
        <f>IF(B7=0,0,((270594))*((B7*100)))+819544</f>
        <v>2443108</v>
      </c>
      <c r="D7" s="136">
        <v>0.05</v>
      </c>
      <c r="E7" s="137">
        <f>IF(D7=0,0,((270594))*((D7*100)))+819544</f>
        <v>2172514</v>
      </c>
      <c r="F7" s="164">
        <v>0</v>
      </c>
      <c r="G7" s="165">
        <f>IF(F7=0,0,((270594))*((F7*100)))+819544</f>
        <v>819544</v>
      </c>
    </row>
    <row r="8" spans="1:23" s="2" customFormat="1" ht="12.9" customHeight="1" x14ac:dyDescent="0.3">
      <c r="A8" s="34" t="s">
        <v>51</v>
      </c>
      <c r="B8" s="110">
        <v>0</v>
      </c>
      <c r="C8" s="109">
        <f>(22060078+C7)*-B8</f>
        <v>0</v>
      </c>
      <c r="D8" s="138">
        <v>0</v>
      </c>
      <c r="E8" s="137">
        <f>(22060078+E7)*-D8</f>
        <v>0</v>
      </c>
      <c r="F8" s="166">
        <v>0</v>
      </c>
      <c r="G8" s="165">
        <f>(22060078+G7)*-F8</f>
        <v>0</v>
      </c>
    </row>
    <row r="9" spans="1:23" s="2" customFormat="1" ht="12.9" customHeight="1" x14ac:dyDescent="0.3">
      <c r="A9" s="34" t="s">
        <v>67</v>
      </c>
      <c r="B9" s="111">
        <v>0</v>
      </c>
      <c r="C9" s="112">
        <f>B9*(G39+H39+I39+J39)</f>
        <v>0</v>
      </c>
      <c r="D9" s="139">
        <v>0</v>
      </c>
      <c r="E9" s="140">
        <f>D9*(I39+J39+K39+L39)</f>
        <v>0</v>
      </c>
      <c r="F9" s="167">
        <v>0</v>
      </c>
      <c r="G9" s="168">
        <f>F9*(K39+L39+M39+N39)</f>
        <v>0</v>
      </c>
    </row>
    <row r="10" spans="1:23" s="2" customFormat="1" ht="12.9" customHeight="1" x14ac:dyDescent="0.3">
      <c r="A10" s="34" t="s">
        <v>68</v>
      </c>
      <c r="B10" s="111">
        <v>0</v>
      </c>
      <c r="C10" s="112">
        <f>B10*(G39+H39+J39)</f>
        <v>0</v>
      </c>
      <c r="D10" s="139">
        <v>0</v>
      </c>
      <c r="E10" s="140">
        <f>D10*(I39+J39+L39)</f>
        <v>0</v>
      </c>
      <c r="F10" s="167">
        <v>0</v>
      </c>
      <c r="G10" s="168">
        <f>F10*(K39+L39+N39)</f>
        <v>0</v>
      </c>
    </row>
    <row r="11" spans="1:23" s="2" customFormat="1" ht="12.9" customHeight="1" x14ac:dyDescent="0.3">
      <c r="A11" s="34" t="s">
        <v>60</v>
      </c>
      <c r="B11" s="111"/>
      <c r="C11" s="112"/>
      <c r="D11" s="139"/>
      <c r="E11" s="140"/>
      <c r="F11" s="167"/>
      <c r="G11" s="168"/>
    </row>
    <row r="12" spans="1:23" s="2" customFormat="1" ht="12.9" customHeight="1" x14ac:dyDescent="0.3">
      <c r="A12" s="34" t="s">
        <v>49</v>
      </c>
      <c r="B12" s="111"/>
      <c r="C12" s="112"/>
      <c r="D12" s="139"/>
      <c r="E12" s="140"/>
      <c r="F12" s="167"/>
      <c r="G12" s="168"/>
    </row>
    <row r="13" spans="1:23" s="2" customFormat="1" ht="12.9" customHeight="1" x14ac:dyDescent="0.3">
      <c r="A13" s="34" t="s">
        <v>50</v>
      </c>
      <c r="B13" s="113">
        <v>0</v>
      </c>
      <c r="C13" s="114">
        <f>(-12504514*B13)</f>
        <v>0</v>
      </c>
      <c r="D13" s="141">
        <v>0</v>
      </c>
      <c r="E13" s="142">
        <f>(-12504514*D13)</f>
        <v>0</v>
      </c>
      <c r="F13" s="169">
        <v>0</v>
      </c>
      <c r="G13" s="170">
        <f>(-12504514*F13)</f>
        <v>0</v>
      </c>
    </row>
    <row r="14" spans="1:23" s="2" customFormat="1" ht="13.5" customHeight="1" x14ac:dyDescent="0.3">
      <c r="A14" s="34" t="s">
        <v>2</v>
      </c>
      <c r="B14" s="115"/>
      <c r="C14" s="103">
        <f>SUM(C7:C12)</f>
        <v>2443108</v>
      </c>
      <c r="D14" s="143"/>
      <c r="E14" s="133">
        <f>SUM(E7:E12)</f>
        <v>2172514</v>
      </c>
      <c r="F14" s="171"/>
      <c r="G14" s="161">
        <f>SUM(G7:G12)</f>
        <v>819544</v>
      </c>
    </row>
    <row r="15" spans="1:23" s="2" customFormat="1" ht="14.25" customHeight="1" thickBot="1" x14ac:dyDescent="0.35">
      <c r="A15" s="36" t="s">
        <v>0</v>
      </c>
      <c r="B15" s="116"/>
      <c r="C15" s="117">
        <f>C3+C14</f>
        <v>62358029</v>
      </c>
      <c r="D15" s="144"/>
      <c r="E15" s="145">
        <f>E3+E14</f>
        <v>62087435</v>
      </c>
      <c r="F15" s="172"/>
      <c r="G15" s="173">
        <f>G3+G14</f>
        <v>60734465</v>
      </c>
    </row>
    <row r="16" spans="1:23" s="2" customFormat="1" ht="12.9" customHeight="1" x14ac:dyDescent="0.3">
      <c r="A16" s="34" t="s">
        <v>75</v>
      </c>
      <c r="B16" s="115"/>
      <c r="C16" s="109"/>
      <c r="D16" s="143"/>
      <c r="E16" s="137"/>
      <c r="F16" s="171"/>
      <c r="G16" s="165"/>
    </row>
    <row r="17" spans="1:15" s="2" customFormat="1" ht="12.9" customHeight="1" x14ac:dyDescent="0.3">
      <c r="A17" s="34" t="s">
        <v>76</v>
      </c>
      <c r="B17" s="115"/>
      <c r="C17" s="109">
        <v>138164</v>
      </c>
      <c r="D17" s="143"/>
      <c r="E17" s="137">
        <v>138164</v>
      </c>
      <c r="F17" s="171"/>
      <c r="G17" s="165">
        <v>138164</v>
      </c>
    </row>
    <row r="18" spans="1:15" s="2" customFormat="1" ht="12.9" customHeight="1" x14ac:dyDescent="0.3">
      <c r="A18" s="34" t="s">
        <v>77</v>
      </c>
      <c r="B18" s="115"/>
      <c r="C18" s="109">
        <v>39372</v>
      </c>
      <c r="D18" s="143"/>
      <c r="E18" s="137">
        <v>39372</v>
      </c>
      <c r="F18" s="171"/>
      <c r="G18" s="165">
        <v>39372</v>
      </c>
    </row>
    <row r="19" spans="1:15" s="2" customFormat="1" ht="12.9" customHeight="1" x14ac:dyDescent="0.3">
      <c r="A19" s="34" t="s">
        <v>78</v>
      </c>
      <c r="B19" s="118" t="s">
        <v>83</v>
      </c>
      <c r="C19" s="109">
        <v>599273</v>
      </c>
      <c r="D19" s="146" t="s">
        <v>84</v>
      </c>
      <c r="E19" s="137">
        <v>484415</v>
      </c>
      <c r="F19" s="174" t="s">
        <v>84</v>
      </c>
      <c r="G19" s="165">
        <v>484415</v>
      </c>
    </row>
    <row r="20" spans="1:15" s="2" customFormat="1" ht="12.9" customHeight="1" x14ac:dyDescent="0.3">
      <c r="A20" s="34" t="s">
        <v>82</v>
      </c>
      <c r="B20" s="118" t="s">
        <v>83</v>
      </c>
      <c r="C20" s="109">
        <v>1308150</v>
      </c>
      <c r="D20" s="146" t="s">
        <v>84</v>
      </c>
      <c r="E20" s="137">
        <v>936318</v>
      </c>
      <c r="F20" s="174" t="s">
        <v>84</v>
      </c>
      <c r="G20" s="165">
        <v>936318</v>
      </c>
    </row>
    <row r="21" spans="1:15" s="2" customFormat="1" ht="12.9" customHeight="1" x14ac:dyDescent="0.3">
      <c r="A21" s="34" t="s">
        <v>79</v>
      </c>
      <c r="B21" s="119">
        <v>0.05</v>
      </c>
      <c r="C21" s="109">
        <f>B63*B21</f>
        <v>267235.90000000002</v>
      </c>
      <c r="D21" s="147">
        <v>0.05</v>
      </c>
      <c r="E21" s="137">
        <f>B63*D21</f>
        <v>267235.90000000002</v>
      </c>
      <c r="F21" s="175">
        <v>0.05</v>
      </c>
      <c r="G21" s="165">
        <f>B63*F21</f>
        <v>267235.90000000002</v>
      </c>
    </row>
    <row r="22" spans="1:15" s="2" customFormat="1" ht="12.9" customHeight="1" x14ac:dyDescent="0.3">
      <c r="A22" s="37" t="s">
        <v>80</v>
      </c>
      <c r="B22" s="119">
        <v>0.05</v>
      </c>
      <c r="C22" s="103">
        <f>B64*B22</f>
        <v>728051.5</v>
      </c>
      <c r="D22" s="147">
        <v>0.05</v>
      </c>
      <c r="E22" s="133">
        <f>B64*D22</f>
        <v>728051.5</v>
      </c>
      <c r="F22" s="175">
        <v>0.05</v>
      </c>
      <c r="G22" s="161">
        <f>B64*F22</f>
        <v>728051.5</v>
      </c>
    </row>
    <row r="23" spans="1:15" s="2" customFormat="1" ht="12.9" hidden="1" customHeight="1" x14ac:dyDescent="0.3">
      <c r="A23" s="37" t="s">
        <v>71</v>
      </c>
      <c r="B23" s="119">
        <v>0</v>
      </c>
      <c r="C23" s="109">
        <f>B65*B23</f>
        <v>0</v>
      </c>
      <c r="D23" s="147">
        <v>0</v>
      </c>
      <c r="E23" s="137">
        <f>B65*D23</f>
        <v>0</v>
      </c>
      <c r="F23" s="175">
        <v>0</v>
      </c>
      <c r="G23" s="165">
        <f>B65*F23</f>
        <v>0</v>
      </c>
    </row>
    <row r="24" spans="1:15" s="2" customFormat="1" ht="12.9" hidden="1" customHeight="1" x14ac:dyDescent="0.3">
      <c r="A24" s="37" t="s">
        <v>72</v>
      </c>
      <c r="B24" s="119">
        <v>0</v>
      </c>
      <c r="C24" s="109">
        <f>B66*B24</f>
        <v>0</v>
      </c>
      <c r="D24" s="147">
        <v>0</v>
      </c>
      <c r="E24" s="137">
        <f>B66*D24</f>
        <v>0</v>
      </c>
      <c r="F24" s="175">
        <v>0</v>
      </c>
      <c r="G24" s="165">
        <f>B66*F24</f>
        <v>0</v>
      </c>
    </row>
    <row r="25" spans="1:15" ht="15" customHeight="1" thickBot="1" x14ac:dyDescent="0.35">
      <c r="A25" s="66" t="s">
        <v>81</v>
      </c>
      <c r="B25" s="120"/>
      <c r="C25" s="117">
        <f>SUM(C17:C24)</f>
        <v>3080246.4</v>
      </c>
      <c r="D25" s="148"/>
      <c r="E25" s="145">
        <f>SUM(E17:E24)</f>
        <v>2593556.4</v>
      </c>
      <c r="F25" s="176"/>
      <c r="G25" s="173">
        <f>SUM(G17:G24)</f>
        <v>2593556.4</v>
      </c>
      <c r="N25"/>
      <c r="O25"/>
    </row>
    <row r="26" spans="1:15" ht="12.9" customHeight="1" x14ac:dyDescent="0.3">
      <c r="A26" s="34" t="s">
        <v>24</v>
      </c>
      <c r="B26" s="121"/>
      <c r="C26" s="122">
        <f>C7*0.01</f>
        <v>24431.08</v>
      </c>
      <c r="D26" s="149"/>
      <c r="E26" s="150">
        <f>E7*0.01</f>
        <v>21725.14</v>
      </c>
      <c r="F26" s="177"/>
      <c r="G26" s="178">
        <f>G7*0.01</f>
        <v>8195.44</v>
      </c>
      <c r="N26"/>
      <c r="O26"/>
    </row>
    <row r="27" spans="1:15" ht="12.9" customHeight="1" x14ac:dyDescent="0.3">
      <c r="A27" s="35" t="s">
        <v>85</v>
      </c>
      <c r="B27" s="121"/>
      <c r="C27" s="122">
        <v>-3213</v>
      </c>
      <c r="D27" s="149"/>
      <c r="E27" s="150"/>
      <c r="F27" s="177"/>
      <c r="G27" s="178"/>
      <c r="N27"/>
      <c r="O27"/>
    </row>
    <row r="28" spans="1:15" ht="12.9" customHeight="1" x14ac:dyDescent="0.3">
      <c r="A28" s="34" t="s">
        <v>73</v>
      </c>
      <c r="B28" s="121"/>
      <c r="C28" s="122">
        <v>-200000</v>
      </c>
      <c r="D28" s="149"/>
      <c r="E28" s="150"/>
      <c r="F28" s="177"/>
      <c r="G28" s="178"/>
      <c r="N28"/>
      <c r="O28"/>
    </row>
    <row r="29" spans="1:15" ht="12.9" customHeight="1" x14ac:dyDescent="0.3">
      <c r="A29" s="34" t="s">
        <v>61</v>
      </c>
      <c r="B29" s="121"/>
      <c r="C29" s="122"/>
      <c r="D29" s="149"/>
      <c r="E29" s="150"/>
      <c r="F29" s="177"/>
      <c r="G29" s="178"/>
      <c r="N29"/>
      <c r="O29"/>
    </row>
    <row r="30" spans="1:15" ht="12.9" customHeight="1" x14ac:dyDescent="0.3">
      <c r="A30" s="34" t="s">
        <v>74</v>
      </c>
      <c r="B30" s="121"/>
      <c r="C30" s="122"/>
      <c r="D30" s="149"/>
      <c r="E30" s="150">
        <v>15588</v>
      </c>
      <c r="F30" s="177"/>
      <c r="G30" s="178"/>
      <c r="N30"/>
      <c r="O30"/>
    </row>
    <row r="31" spans="1:15" ht="12.9" customHeight="1" x14ac:dyDescent="0.3">
      <c r="A31" s="34" t="s">
        <v>10</v>
      </c>
      <c r="B31" s="123"/>
      <c r="C31" s="124">
        <f>SUM(C25:C30)</f>
        <v>2901464.48</v>
      </c>
      <c r="D31" s="151"/>
      <c r="E31" s="152">
        <f>SUM(E25:E30)</f>
        <v>2630869.54</v>
      </c>
      <c r="F31" s="179"/>
      <c r="G31" s="180">
        <f>SUM(G25:G30)</f>
        <v>2601751.84</v>
      </c>
      <c r="N31"/>
      <c r="O31"/>
    </row>
    <row r="32" spans="1:15" ht="15" customHeight="1" thickBot="1" x14ac:dyDescent="0.35">
      <c r="A32" s="36" t="s">
        <v>1</v>
      </c>
      <c r="B32" s="125"/>
      <c r="C32" s="117">
        <f>C4+C31</f>
        <v>62358029.479999997</v>
      </c>
      <c r="D32" s="153"/>
      <c r="E32" s="145">
        <f>E4+E31</f>
        <v>62087434.539999999</v>
      </c>
      <c r="F32" s="181"/>
      <c r="G32" s="173">
        <f>G4+G31</f>
        <v>62058316.840000004</v>
      </c>
      <c r="N32"/>
      <c r="O32"/>
    </row>
    <row r="33" spans="1:15" ht="12.9" customHeight="1" x14ac:dyDescent="0.3">
      <c r="A33" s="35" t="s">
        <v>25</v>
      </c>
      <c r="B33" s="123"/>
      <c r="C33" s="101">
        <f>+C15</f>
        <v>62358029</v>
      </c>
      <c r="D33" s="151"/>
      <c r="E33" s="131">
        <f>+E15</f>
        <v>62087435</v>
      </c>
      <c r="F33" s="179"/>
      <c r="G33" s="159">
        <f>+G15</f>
        <v>60734465</v>
      </c>
      <c r="N33"/>
      <c r="O33"/>
    </row>
    <row r="34" spans="1:15" ht="12.9" customHeight="1" x14ac:dyDescent="0.3">
      <c r="A34" s="38" t="s">
        <v>26</v>
      </c>
      <c r="B34" s="126"/>
      <c r="C34" s="127">
        <f>+C32</f>
        <v>62358029.479999997</v>
      </c>
      <c r="D34" s="154"/>
      <c r="E34" s="155">
        <f>+E32</f>
        <v>62087434.539999999</v>
      </c>
      <c r="F34" s="182"/>
      <c r="G34" s="183">
        <f>+G32</f>
        <v>62058316.840000004</v>
      </c>
      <c r="N34"/>
      <c r="O34"/>
    </row>
    <row r="35" spans="1:15" ht="14.25" customHeight="1" thickBot="1" x14ac:dyDescent="0.35">
      <c r="A35" s="67" t="s">
        <v>40</v>
      </c>
      <c r="B35" s="128"/>
      <c r="C35" s="129">
        <f>+C33-C34</f>
        <v>-0.47999999672174454</v>
      </c>
      <c r="D35" s="156"/>
      <c r="E35" s="157">
        <f>+E33-E34</f>
        <v>0.46000000089406967</v>
      </c>
      <c r="F35" s="184"/>
      <c r="G35" s="185">
        <f>+G33-G34</f>
        <v>-1323851.8400000036</v>
      </c>
      <c r="N35"/>
      <c r="O35"/>
    </row>
    <row r="36" spans="1:15" ht="12.9" customHeight="1" x14ac:dyDescent="0.35">
      <c r="A36" s="61"/>
      <c r="B36" s="216" t="s">
        <v>66</v>
      </c>
      <c r="C36" s="217"/>
      <c r="D36" s="217"/>
      <c r="E36" s="217"/>
      <c r="F36" s="217"/>
      <c r="G36" s="217"/>
      <c r="H36" s="218"/>
      <c r="I36" s="40"/>
    </row>
    <row r="37" spans="1:15" ht="12.9" customHeight="1" x14ac:dyDescent="0.35">
      <c r="A37" s="39" t="s">
        <v>53</v>
      </c>
      <c r="B37" s="41" t="s">
        <v>38</v>
      </c>
      <c r="C37" s="42" t="s">
        <v>33</v>
      </c>
      <c r="D37" s="42" t="s">
        <v>34</v>
      </c>
      <c r="E37" s="42" t="s">
        <v>35</v>
      </c>
      <c r="F37" s="43" t="s">
        <v>36</v>
      </c>
      <c r="G37" s="42" t="s">
        <v>18</v>
      </c>
      <c r="H37" s="44" t="s">
        <v>37</v>
      </c>
      <c r="I37" s="40"/>
    </row>
    <row r="38" spans="1:15" ht="12.9" customHeight="1" x14ac:dyDescent="0.35">
      <c r="A38" s="45"/>
      <c r="B38" s="57" t="s">
        <v>32</v>
      </c>
      <c r="C38" s="46">
        <v>19821</v>
      </c>
      <c r="D38" s="47">
        <v>15643</v>
      </c>
      <c r="E38" s="48">
        <v>67745</v>
      </c>
      <c r="F38" s="46">
        <v>52059</v>
      </c>
      <c r="G38" s="47" t="s">
        <v>19</v>
      </c>
      <c r="H38" s="58" t="s">
        <v>19</v>
      </c>
      <c r="I38" s="40"/>
      <c r="J38" s="59"/>
    </row>
    <row r="39" spans="1:15" ht="12.9" customHeight="1" x14ac:dyDescent="0.35">
      <c r="A39" s="225" t="s">
        <v>48</v>
      </c>
      <c r="B39" s="49">
        <v>1</v>
      </c>
      <c r="C39" s="50">
        <f>(C38*B39)*85%</f>
        <v>16847.849999999999</v>
      </c>
      <c r="D39" s="50">
        <f>(D38*B39)*85%</f>
        <v>13296.55</v>
      </c>
      <c r="E39" s="50">
        <f>(E38*B39)*85%</f>
        <v>57583.25</v>
      </c>
      <c r="F39" s="50">
        <f>(F38*B39)*85%</f>
        <v>44250.15</v>
      </c>
      <c r="G39" s="51">
        <f t="shared" ref="G39:G47" si="0">SUM(C39:F39)</f>
        <v>131977.79999999999</v>
      </c>
      <c r="H39" s="52">
        <f t="shared" ref="H39:H47" si="1">SUM(C39+D39+F39)</f>
        <v>74394.55</v>
      </c>
      <c r="I39" s="40"/>
    </row>
    <row r="40" spans="1:15" ht="12.9" customHeight="1" x14ac:dyDescent="0.35">
      <c r="A40" s="226"/>
      <c r="B40" s="49">
        <v>3</v>
      </c>
      <c r="C40" s="50">
        <f>(C38*B40)*85%</f>
        <v>50543.549999999996</v>
      </c>
      <c r="D40" s="50">
        <f>(D38*B40)*85%</f>
        <v>39889.65</v>
      </c>
      <c r="E40" s="50">
        <f>(E38*B40)*85%</f>
        <v>172749.75</v>
      </c>
      <c r="F40" s="50">
        <f>(F38*B40)*85%</f>
        <v>132750.44999999998</v>
      </c>
      <c r="G40" s="51">
        <f t="shared" si="0"/>
        <v>395933.4</v>
      </c>
      <c r="H40" s="52">
        <f t="shared" si="1"/>
        <v>223183.64999999997</v>
      </c>
      <c r="I40" s="40"/>
      <c r="J40" s="69"/>
    </row>
    <row r="41" spans="1:15" ht="12.9" customHeight="1" x14ac:dyDescent="0.35">
      <c r="A41" s="226"/>
      <c r="B41" s="49">
        <v>5</v>
      </c>
      <c r="C41" s="50">
        <f>(C38*B41)*85%</f>
        <v>84239.25</v>
      </c>
      <c r="D41" s="50">
        <f>(D38*B41)*85%</f>
        <v>66482.75</v>
      </c>
      <c r="E41" s="50">
        <f>(E38*B41)*85%</f>
        <v>287916.25</v>
      </c>
      <c r="F41" s="50">
        <f>(F38*B41)*85%</f>
        <v>221250.75</v>
      </c>
      <c r="G41" s="51">
        <f t="shared" si="0"/>
        <v>659889</v>
      </c>
      <c r="H41" s="52">
        <f t="shared" si="1"/>
        <v>371972.75</v>
      </c>
      <c r="I41" s="68"/>
    </row>
    <row r="42" spans="1:15" ht="12.9" customHeight="1" x14ac:dyDescent="0.35">
      <c r="A42" s="53"/>
      <c r="B42" s="49">
        <v>6</v>
      </c>
      <c r="C42" s="50">
        <f>(C38*B42)*85%</f>
        <v>101087.09999999999</v>
      </c>
      <c r="D42" s="50">
        <f>(D38*B42)*85%</f>
        <v>79779.3</v>
      </c>
      <c r="E42" s="50">
        <f>(E38*B42)*85%</f>
        <v>345499.5</v>
      </c>
      <c r="F42" s="50">
        <f>(F38*B42)*85%</f>
        <v>265500.89999999997</v>
      </c>
      <c r="G42" s="51">
        <f t="shared" si="0"/>
        <v>791866.8</v>
      </c>
      <c r="H42" s="52">
        <f t="shared" si="1"/>
        <v>446367.29999999993</v>
      </c>
      <c r="I42" s="40"/>
      <c r="J42" s="69"/>
      <c r="K42" s="69"/>
    </row>
    <row r="43" spans="1:15" ht="12.9" customHeight="1" x14ac:dyDescent="0.35">
      <c r="A43" s="53"/>
      <c r="B43" s="49">
        <v>7</v>
      </c>
      <c r="C43" s="50">
        <f>(C38*B43)*85%</f>
        <v>117934.95</v>
      </c>
      <c r="D43" s="50">
        <f>(D38*B43)*85%</f>
        <v>93075.849999999991</v>
      </c>
      <c r="E43" s="50">
        <f>(E38*B43)*85%</f>
        <v>403082.75</v>
      </c>
      <c r="F43" s="50">
        <f>(F38*B43)*85%</f>
        <v>309751.05</v>
      </c>
      <c r="G43" s="51">
        <f t="shared" si="0"/>
        <v>923844.60000000009</v>
      </c>
      <c r="H43" s="52">
        <f t="shared" si="1"/>
        <v>520761.85</v>
      </c>
      <c r="I43" s="40"/>
    </row>
    <row r="44" spans="1:15" ht="12.9" customHeight="1" x14ac:dyDescent="0.35">
      <c r="A44" s="53"/>
      <c r="B44" s="49">
        <v>8</v>
      </c>
      <c r="C44" s="50">
        <f>(C38*B44)*85%</f>
        <v>134782.79999999999</v>
      </c>
      <c r="D44" s="50">
        <f>(D38*B44)*85%</f>
        <v>106372.4</v>
      </c>
      <c r="E44" s="50">
        <f>(E38*B44)*85%</f>
        <v>460666</v>
      </c>
      <c r="F44" s="50">
        <f>(F38*B44)*85%</f>
        <v>354001.2</v>
      </c>
      <c r="G44" s="51">
        <f t="shared" si="0"/>
        <v>1055822.3999999999</v>
      </c>
      <c r="H44" s="52">
        <f t="shared" si="1"/>
        <v>595156.4</v>
      </c>
      <c r="I44" s="40"/>
      <c r="J44" s="69"/>
      <c r="K44" s="69"/>
    </row>
    <row r="45" spans="1:15" ht="12.9" customHeight="1" x14ac:dyDescent="0.35">
      <c r="A45" s="53"/>
      <c r="B45" s="49">
        <v>9</v>
      </c>
      <c r="C45" s="50">
        <f>(C38*B45)*85%</f>
        <v>151630.65</v>
      </c>
      <c r="D45" s="50">
        <f>(D38*B45)*85%</f>
        <v>119668.95</v>
      </c>
      <c r="E45" s="50">
        <f>(E38*B45)*85%</f>
        <v>518249.25</v>
      </c>
      <c r="F45" s="50">
        <f>(F38*B45)*85%</f>
        <v>398251.35</v>
      </c>
      <c r="G45" s="51">
        <f t="shared" si="0"/>
        <v>1187800.2</v>
      </c>
      <c r="H45" s="52">
        <f t="shared" si="1"/>
        <v>669550.94999999995</v>
      </c>
      <c r="I45" s="40"/>
    </row>
    <row r="46" spans="1:15" ht="12.9" customHeight="1" x14ac:dyDescent="0.35">
      <c r="A46" s="53"/>
      <c r="B46" s="49">
        <v>10</v>
      </c>
      <c r="C46" s="50">
        <f>(C38*B46)*85%</f>
        <v>168478.5</v>
      </c>
      <c r="D46" s="50">
        <f>(D38*B46)*85%</f>
        <v>132965.5</v>
      </c>
      <c r="E46" s="50">
        <f>(E38*B46)*85%</f>
        <v>575832.5</v>
      </c>
      <c r="F46" s="50">
        <f>(F38*B46)*85%</f>
        <v>442501.5</v>
      </c>
      <c r="G46" s="51">
        <f t="shared" si="0"/>
        <v>1319778</v>
      </c>
      <c r="H46" s="52">
        <f t="shared" si="1"/>
        <v>743945.5</v>
      </c>
      <c r="I46" s="40"/>
      <c r="J46" s="70"/>
    </row>
    <row r="47" spans="1:15" ht="12.9" customHeight="1" thickBot="1" x14ac:dyDescent="0.4">
      <c r="A47" s="62"/>
      <c r="B47" s="63">
        <v>12</v>
      </c>
      <c r="C47" s="71">
        <f>(C38*B47)*85%</f>
        <v>202174.19999999998</v>
      </c>
      <c r="D47" s="71">
        <f>(D38*B47)*85%</f>
        <v>159558.6</v>
      </c>
      <c r="E47" s="71">
        <f>(E38*B47)*85%</f>
        <v>690999</v>
      </c>
      <c r="F47" s="71">
        <f>(F38*B47)*85%</f>
        <v>531001.79999999993</v>
      </c>
      <c r="G47" s="64">
        <f t="shared" si="0"/>
        <v>1583733.6</v>
      </c>
      <c r="H47" s="65">
        <f t="shared" si="1"/>
        <v>892734.59999999986</v>
      </c>
      <c r="I47" s="40"/>
    </row>
    <row r="48" spans="1:15" ht="12.9" customHeight="1" x14ac:dyDescent="0.35">
      <c r="A48" s="202" t="s">
        <v>17</v>
      </c>
      <c r="B48" s="203"/>
      <c r="C48" s="204" t="s">
        <v>20</v>
      </c>
      <c r="D48" s="205" t="s">
        <v>9</v>
      </c>
      <c r="E48" s="206" t="s">
        <v>3</v>
      </c>
      <c r="F48" s="206" t="s">
        <v>4</v>
      </c>
      <c r="G48" s="207" t="s">
        <v>5</v>
      </c>
      <c r="H48" s="54"/>
      <c r="M48" s="3"/>
      <c r="O48"/>
    </row>
    <row r="49" spans="1:17" ht="12.9" customHeight="1" x14ac:dyDescent="0.35">
      <c r="A49" s="208"/>
      <c r="B49" s="209"/>
      <c r="C49" s="210" t="s">
        <v>6</v>
      </c>
      <c r="D49" s="210" t="s">
        <v>41</v>
      </c>
      <c r="E49" s="210" t="s">
        <v>7</v>
      </c>
      <c r="F49" s="210" t="s">
        <v>8</v>
      </c>
      <c r="G49" s="211" t="s">
        <v>21</v>
      </c>
      <c r="H49" s="54"/>
      <c r="M49" s="3"/>
      <c r="O49"/>
    </row>
    <row r="50" spans="1:17" ht="12.9" customHeight="1" x14ac:dyDescent="0.35">
      <c r="A50" s="76" t="s">
        <v>86</v>
      </c>
      <c r="B50" s="77">
        <v>24325068151</v>
      </c>
      <c r="C50" s="78" t="s">
        <v>52</v>
      </c>
      <c r="D50" s="79">
        <v>819501</v>
      </c>
      <c r="E50" s="80">
        <v>0.11124100000000001</v>
      </c>
      <c r="F50" s="80">
        <v>2.3383000000000001E-2</v>
      </c>
      <c r="G50" s="81">
        <f t="shared" ref="G50:G59" si="2">E50+F50</f>
        <v>0.13462400000000002</v>
      </c>
      <c r="H50" s="74"/>
      <c r="M50" s="3"/>
      <c r="O50"/>
    </row>
    <row r="51" spans="1:17" ht="12.9" customHeight="1" x14ac:dyDescent="0.35">
      <c r="A51" s="76" t="s">
        <v>63</v>
      </c>
      <c r="B51" s="82"/>
      <c r="C51" s="83">
        <v>0.01</v>
      </c>
      <c r="D51" s="84">
        <v>1090138</v>
      </c>
      <c r="E51" s="85">
        <v>0.11235299999999999</v>
      </c>
      <c r="F51" s="85">
        <f>F50</f>
        <v>2.3383000000000001E-2</v>
      </c>
      <c r="G51" s="86">
        <f t="shared" si="2"/>
        <v>0.135736</v>
      </c>
      <c r="H51" s="60"/>
      <c r="L51" s="3"/>
      <c r="M51" s="3"/>
      <c r="N51"/>
      <c r="O51"/>
    </row>
    <row r="52" spans="1:17" ht="12.9" customHeight="1" x14ac:dyDescent="0.35">
      <c r="A52" s="76"/>
      <c r="B52" s="87"/>
      <c r="C52" s="88">
        <v>0.02</v>
      </c>
      <c r="D52" s="84">
        <v>1360732</v>
      </c>
      <c r="E52" s="85">
        <v>0.113466</v>
      </c>
      <c r="F52" s="85">
        <f>F50</f>
        <v>2.3383000000000001E-2</v>
      </c>
      <c r="G52" s="86">
        <f t="shared" si="2"/>
        <v>0.136849</v>
      </c>
      <c r="H52" s="55"/>
      <c r="M52" s="3"/>
      <c r="O52"/>
    </row>
    <row r="53" spans="1:17" ht="12.9" customHeight="1" x14ac:dyDescent="0.35">
      <c r="A53" s="89"/>
      <c r="B53" s="90"/>
      <c r="C53" s="88">
        <v>0.03</v>
      </c>
      <c r="D53" s="84">
        <v>1631326</v>
      </c>
      <c r="E53" s="85">
        <v>0.114578</v>
      </c>
      <c r="F53" s="85">
        <f>F51</f>
        <v>2.3383000000000001E-2</v>
      </c>
      <c r="G53" s="86">
        <f t="shared" si="2"/>
        <v>0.137961</v>
      </c>
      <c r="H53" s="55"/>
      <c r="L53" s="3"/>
      <c r="M53" s="3"/>
      <c r="N53"/>
      <c r="O53"/>
    </row>
    <row r="54" spans="1:17" ht="12.9" customHeight="1" x14ac:dyDescent="0.35">
      <c r="A54" s="89"/>
      <c r="B54" s="91"/>
      <c r="C54" s="88">
        <v>0.04</v>
      </c>
      <c r="D54" s="84">
        <v>1901920</v>
      </c>
      <c r="E54" s="85">
        <v>0.115691</v>
      </c>
      <c r="F54" s="85">
        <f>F52</f>
        <v>2.3383000000000001E-2</v>
      </c>
      <c r="G54" s="86">
        <f>E54+F54</f>
        <v>0.139074</v>
      </c>
      <c r="H54" s="55"/>
      <c r="L54" s="3"/>
      <c r="M54" s="3"/>
      <c r="N54"/>
      <c r="O54"/>
    </row>
    <row r="55" spans="1:17" ht="12.9" customHeight="1" x14ac:dyDescent="0.35">
      <c r="A55" s="92"/>
      <c r="B55" s="93"/>
      <c r="C55" s="88">
        <v>0.05</v>
      </c>
      <c r="D55" s="84">
        <v>2172514</v>
      </c>
      <c r="E55" s="85">
        <v>0.116803</v>
      </c>
      <c r="F55" s="85">
        <f>F50</f>
        <v>2.3383000000000001E-2</v>
      </c>
      <c r="G55" s="86">
        <f t="shared" si="2"/>
        <v>0.14018600000000001</v>
      </c>
      <c r="H55" s="54"/>
      <c r="M55" s="3"/>
      <c r="O55"/>
    </row>
    <row r="56" spans="1:17" ht="12.9" customHeight="1" x14ac:dyDescent="0.35">
      <c r="A56" s="92"/>
      <c r="B56" s="94"/>
      <c r="C56" s="88">
        <v>0.06</v>
      </c>
      <c r="D56" s="84">
        <v>2443108</v>
      </c>
      <c r="E56" s="85">
        <v>0.11791500000000001</v>
      </c>
      <c r="F56" s="85">
        <f>F54</f>
        <v>2.3383000000000001E-2</v>
      </c>
      <c r="G56" s="86">
        <f>E56+F56</f>
        <v>0.14129800000000001</v>
      </c>
      <c r="H56" s="54"/>
      <c r="M56" s="3"/>
      <c r="O56"/>
    </row>
    <row r="57" spans="1:17" ht="12.9" customHeight="1" x14ac:dyDescent="0.35">
      <c r="A57" s="76"/>
      <c r="B57" s="95"/>
      <c r="C57" s="96">
        <v>7.0000000000000007E-2</v>
      </c>
      <c r="D57" s="84">
        <v>2713702</v>
      </c>
      <c r="E57" s="85">
        <v>0.11902799999999999</v>
      </c>
      <c r="F57" s="85">
        <f>F51</f>
        <v>2.3383000000000001E-2</v>
      </c>
      <c r="G57" s="86">
        <f t="shared" si="2"/>
        <v>0.14241100000000001</v>
      </c>
      <c r="H57" s="55"/>
      <c r="M57" s="3"/>
      <c r="O57"/>
    </row>
    <row r="58" spans="1:17" ht="12.9" customHeight="1" x14ac:dyDescent="0.35">
      <c r="A58" s="76"/>
      <c r="B58" s="95"/>
      <c r="C58" s="96">
        <v>7.9500000000000001E-2</v>
      </c>
      <c r="D58" s="84">
        <v>2970766</v>
      </c>
      <c r="E58" s="97">
        <v>0.120085</v>
      </c>
      <c r="F58" s="85">
        <f>F52</f>
        <v>2.3383000000000001E-2</v>
      </c>
      <c r="G58" s="86">
        <f t="shared" si="2"/>
        <v>0.14346799999999998</v>
      </c>
      <c r="H58" s="54"/>
      <c r="M58" s="3"/>
      <c r="O58"/>
    </row>
    <row r="59" spans="1:17" ht="12.9" customHeight="1" x14ac:dyDescent="0.35">
      <c r="A59" s="76" t="s">
        <v>64</v>
      </c>
      <c r="B59" s="99" t="s">
        <v>62</v>
      </c>
      <c r="C59" s="98">
        <v>0.08</v>
      </c>
      <c r="D59" s="84">
        <v>2984296</v>
      </c>
      <c r="E59" s="97">
        <v>0.120139</v>
      </c>
      <c r="F59" s="85">
        <f>F51</f>
        <v>2.3383000000000001E-2</v>
      </c>
      <c r="G59" s="86">
        <f t="shared" si="2"/>
        <v>0.14352199999999998</v>
      </c>
      <c r="H59" s="54"/>
      <c r="M59" s="3"/>
      <c r="O59"/>
    </row>
    <row r="60" spans="1:17" ht="12.9" customHeight="1" thickBot="1" x14ac:dyDescent="0.4">
      <c r="A60" s="76" t="s">
        <v>65</v>
      </c>
      <c r="B60" s="99" t="s">
        <v>45</v>
      </c>
      <c r="C60" s="98">
        <v>0.13625999999999999</v>
      </c>
      <c r="D60" s="84">
        <v>4506658</v>
      </c>
      <c r="E60" s="97">
        <v>0.12639900000000001</v>
      </c>
      <c r="F60" s="85">
        <f>F52</f>
        <v>2.3383000000000001E-2</v>
      </c>
      <c r="G60" s="86">
        <f t="shared" ref="G60" si="3">E60+F60</f>
        <v>0.14978200000000003</v>
      </c>
      <c r="H60" s="56"/>
      <c r="M60" s="3"/>
      <c r="O60"/>
    </row>
    <row r="61" spans="1:17" ht="12.9" customHeight="1" thickBot="1" x14ac:dyDescent="0.4">
      <c r="A61" s="231" t="s">
        <v>22</v>
      </c>
      <c r="B61" s="232"/>
      <c r="C61" s="232"/>
      <c r="D61" s="232"/>
      <c r="E61" s="232"/>
      <c r="F61" s="232"/>
      <c r="G61" s="232"/>
      <c r="H61" s="232"/>
      <c r="I61" s="232"/>
      <c r="J61" s="233"/>
    </row>
    <row r="62" spans="1:17" ht="12.9" customHeight="1" x14ac:dyDescent="0.35">
      <c r="A62" s="186" t="s">
        <v>28</v>
      </c>
      <c r="B62" s="187" t="s">
        <v>29</v>
      </c>
      <c r="C62" s="188">
        <v>0.01</v>
      </c>
      <c r="D62" s="188">
        <v>0.02</v>
      </c>
      <c r="E62" s="188">
        <v>0.03</v>
      </c>
      <c r="F62" s="189">
        <v>0.04</v>
      </c>
      <c r="G62" s="190">
        <v>0.05</v>
      </c>
      <c r="H62" s="190">
        <v>0.06</v>
      </c>
      <c r="I62" s="191">
        <v>7.0000000000000007E-2</v>
      </c>
      <c r="J62" s="191">
        <v>0.08</v>
      </c>
      <c r="N62"/>
      <c r="O62"/>
      <c r="P62" s="3"/>
      <c r="Q62" s="3"/>
    </row>
    <row r="63" spans="1:17" ht="12.9" customHeight="1" x14ac:dyDescent="0.35">
      <c r="A63" s="192" t="s">
        <v>30</v>
      </c>
      <c r="B63" s="193">
        <v>5344718</v>
      </c>
      <c r="C63" s="193">
        <f>SUM(B63*C62)</f>
        <v>53447.18</v>
      </c>
      <c r="D63" s="194">
        <f>B63*D62</f>
        <v>106894.36</v>
      </c>
      <c r="E63" s="194">
        <f>B63*E62</f>
        <v>160341.54</v>
      </c>
      <c r="F63" s="195">
        <f>B63*F62</f>
        <v>213788.72</v>
      </c>
      <c r="G63" s="193">
        <f>SUM(B63*G62)</f>
        <v>267235.90000000002</v>
      </c>
      <c r="H63" s="194">
        <f>SUM(B63*H62)</f>
        <v>320683.08</v>
      </c>
      <c r="I63" s="196">
        <f>SUM(B63*I62)</f>
        <v>374130.26</v>
      </c>
      <c r="J63" s="196">
        <f>SUM(B63*J62)</f>
        <v>427577.44</v>
      </c>
      <c r="N63"/>
      <c r="O63"/>
      <c r="P63" s="3"/>
      <c r="Q63" s="3"/>
    </row>
    <row r="64" spans="1:17" ht="12.9" customHeight="1" x14ac:dyDescent="0.35">
      <c r="A64" s="192" t="s">
        <v>31</v>
      </c>
      <c r="B64" s="193">
        <v>14561030</v>
      </c>
      <c r="C64" s="193">
        <f>SUM(B64*C62)</f>
        <v>145610.30000000002</v>
      </c>
      <c r="D64" s="194">
        <f>B64*D62</f>
        <v>291220.60000000003</v>
      </c>
      <c r="E64" s="194">
        <f>B64*E62</f>
        <v>436830.89999999997</v>
      </c>
      <c r="F64" s="195">
        <f>B64*F62</f>
        <v>582441.20000000007</v>
      </c>
      <c r="G64" s="193">
        <f>SUM(B64*G62)</f>
        <v>728051.5</v>
      </c>
      <c r="H64" s="194">
        <f>SUM(B64*H62)</f>
        <v>873661.79999999993</v>
      </c>
      <c r="I64" s="196">
        <f>SUM(B64*I62)</f>
        <v>1019272.1000000001</v>
      </c>
      <c r="J64" s="196">
        <f>SUM(B64*J62)</f>
        <v>1164882.4000000001</v>
      </c>
      <c r="N64"/>
      <c r="O64"/>
      <c r="P64" s="3"/>
      <c r="Q64" s="3"/>
    </row>
    <row r="65" spans="1:17" ht="12.9" customHeight="1" x14ac:dyDescent="0.35">
      <c r="A65" s="192" t="s">
        <v>54</v>
      </c>
      <c r="B65" s="193">
        <v>5780130</v>
      </c>
      <c r="C65" s="194">
        <f>SUM(B65*C62)</f>
        <v>57801.3</v>
      </c>
      <c r="D65" s="194">
        <f>B65*D62</f>
        <v>115602.6</v>
      </c>
      <c r="E65" s="194">
        <f>B65*E62</f>
        <v>173403.9</v>
      </c>
      <c r="F65" s="194">
        <f>B65*F62</f>
        <v>231205.2</v>
      </c>
      <c r="G65" s="194">
        <f>B65*G62</f>
        <v>289006.5</v>
      </c>
      <c r="H65" s="194">
        <f>B65*H62</f>
        <v>346807.8</v>
      </c>
      <c r="I65" s="196">
        <f>B65*I62</f>
        <v>404609.10000000003</v>
      </c>
      <c r="J65" s="196">
        <f>B65*J62</f>
        <v>462410.4</v>
      </c>
      <c r="N65"/>
      <c r="O65"/>
      <c r="P65" s="3"/>
      <c r="Q65" s="3"/>
    </row>
    <row r="66" spans="1:17" ht="12.9" customHeight="1" x14ac:dyDescent="0.35">
      <c r="A66" s="192" t="s">
        <v>55</v>
      </c>
      <c r="B66" s="193">
        <v>10531293</v>
      </c>
      <c r="C66" s="194">
        <f>B66*C62</f>
        <v>105312.93000000001</v>
      </c>
      <c r="D66" s="194">
        <f>B66*D62</f>
        <v>210625.86000000002</v>
      </c>
      <c r="E66" s="194">
        <f>B66*E62</f>
        <v>315938.78999999998</v>
      </c>
      <c r="F66" s="197">
        <f>B66*F62</f>
        <v>421251.72000000003</v>
      </c>
      <c r="G66" s="194">
        <f>B66*G62</f>
        <v>526564.65</v>
      </c>
      <c r="H66" s="194">
        <f>B66*H62</f>
        <v>631877.57999999996</v>
      </c>
      <c r="I66" s="196">
        <f>B66*I62</f>
        <v>737190.51000000013</v>
      </c>
      <c r="J66" s="196">
        <f>B66*J62</f>
        <v>842503.44000000006</v>
      </c>
      <c r="N66"/>
      <c r="O66"/>
      <c r="P66" s="3"/>
      <c r="Q66" s="3"/>
    </row>
    <row r="67" spans="1:17" ht="12.9" customHeight="1" thickBot="1" x14ac:dyDescent="0.4">
      <c r="A67" s="198" t="s">
        <v>27</v>
      </c>
      <c r="B67" s="199">
        <f t="shared" ref="B67:G67" si="4">SUM(B63:B66)</f>
        <v>36217171</v>
      </c>
      <c r="C67" s="199">
        <f t="shared" si="4"/>
        <v>362171.71</v>
      </c>
      <c r="D67" s="199">
        <f t="shared" si="4"/>
        <v>724343.42</v>
      </c>
      <c r="E67" s="199">
        <f t="shared" si="4"/>
        <v>1086515.1299999999</v>
      </c>
      <c r="F67" s="200">
        <f t="shared" si="4"/>
        <v>1448686.84</v>
      </c>
      <c r="G67" s="199">
        <f t="shared" si="4"/>
        <v>1810858.5499999998</v>
      </c>
      <c r="H67" s="199">
        <f>SUM(H63:H66)</f>
        <v>2173030.2599999998</v>
      </c>
      <c r="I67" s="201">
        <f>SUM(I63:I66)</f>
        <v>2535201.9700000002</v>
      </c>
      <c r="J67" s="201">
        <f>SUM(J63:J66)</f>
        <v>2897373.68</v>
      </c>
      <c r="N67"/>
      <c r="O67"/>
      <c r="P67" s="3"/>
      <c r="Q67" s="3"/>
    </row>
    <row r="68" spans="1:17" ht="15.75" customHeight="1" x14ac:dyDescent="0.35">
      <c r="A68" s="215" t="s">
        <v>56</v>
      </c>
      <c r="B68" s="215"/>
      <c r="C68" s="215"/>
      <c r="D68" s="215"/>
      <c r="E68" s="215"/>
      <c r="F68" s="215"/>
      <c r="G68" s="215"/>
      <c r="H68" s="215"/>
    </row>
    <row r="69" spans="1:17" ht="15.75" customHeight="1" x14ac:dyDescent="0.35">
      <c r="A69" s="215"/>
      <c r="B69" s="215"/>
      <c r="C69" s="215"/>
      <c r="D69" s="215"/>
      <c r="E69" s="215"/>
      <c r="F69" s="215"/>
      <c r="G69" s="215"/>
      <c r="H69" s="215"/>
    </row>
    <row r="70" spans="1:17" ht="15.75" customHeight="1" x14ac:dyDescent="0.35">
      <c r="A70" s="215" t="s">
        <v>57</v>
      </c>
      <c r="B70" s="215"/>
      <c r="C70" s="215"/>
      <c r="D70" s="215"/>
      <c r="E70" s="215"/>
      <c r="F70" s="215"/>
      <c r="G70" s="215"/>
      <c r="H70" s="215"/>
    </row>
    <row r="71" spans="1:17" ht="15.75" customHeight="1" x14ac:dyDescent="0.35">
      <c r="A71" s="215"/>
      <c r="B71" s="215"/>
      <c r="C71" s="215"/>
      <c r="D71" s="215"/>
      <c r="E71" s="215"/>
      <c r="F71" s="215"/>
      <c r="G71" s="215"/>
      <c r="H71" s="215"/>
    </row>
    <row r="72" spans="1:17" ht="30" customHeight="1" x14ac:dyDescent="0.55000000000000004">
      <c r="A72" s="29"/>
      <c r="B72" s="30"/>
      <c r="C72" s="20"/>
      <c r="D72" s="17"/>
      <c r="E72" s="17"/>
      <c r="F72" s="16"/>
      <c r="G72" s="16"/>
      <c r="H72" s="16"/>
    </row>
    <row r="73" spans="1:17" ht="30" customHeight="1" x14ac:dyDescent="0.55000000000000004">
      <c r="A73" s="29"/>
      <c r="B73" s="30"/>
      <c r="C73" s="20"/>
      <c r="D73" s="17"/>
      <c r="E73" s="17"/>
      <c r="F73" s="16"/>
      <c r="G73" s="16"/>
      <c r="H73" s="16"/>
    </row>
    <row r="74" spans="1:17" ht="30" customHeight="1" x14ac:dyDescent="0.55000000000000004">
      <c r="A74" s="29"/>
      <c r="B74" s="30"/>
      <c r="C74" s="24"/>
      <c r="D74" s="17"/>
      <c r="E74" s="17"/>
      <c r="F74" s="16"/>
      <c r="G74" s="16"/>
      <c r="H74" s="16"/>
    </row>
    <row r="75" spans="1:17" ht="30" customHeight="1" x14ac:dyDescent="0.55000000000000004">
      <c r="A75" s="29"/>
      <c r="B75" s="30"/>
      <c r="C75" s="24"/>
      <c r="D75" s="15"/>
      <c r="E75" s="15"/>
      <c r="F75" s="16"/>
      <c r="G75" s="16"/>
      <c r="H75" s="16"/>
    </row>
    <row r="76" spans="1:17" ht="30" customHeight="1" x14ac:dyDescent="0.45">
      <c r="A76" s="21"/>
      <c r="B76" s="19"/>
      <c r="C76" s="20"/>
      <c r="D76" s="15"/>
      <c r="E76" s="15"/>
      <c r="F76" s="16"/>
      <c r="G76" s="16"/>
      <c r="H76" s="16"/>
    </row>
    <row r="77" spans="1:17" ht="30" customHeight="1" x14ac:dyDescent="0.45">
      <c r="A77" s="18"/>
      <c r="B77" s="19"/>
      <c r="C77" s="20"/>
      <c r="D77" s="15"/>
      <c r="E77" s="15"/>
      <c r="F77" s="16"/>
      <c r="G77" s="16"/>
      <c r="H77" s="16"/>
    </row>
    <row r="78" spans="1:17" ht="30" customHeight="1" x14ac:dyDescent="0.45">
      <c r="A78" s="18"/>
      <c r="B78" s="27"/>
      <c r="C78" s="28"/>
      <c r="D78" s="15"/>
      <c r="E78" s="15"/>
      <c r="F78" s="16"/>
      <c r="G78" s="16"/>
      <c r="H78" s="16"/>
    </row>
    <row r="79" spans="1:17" ht="30" customHeight="1" x14ac:dyDescent="0.45">
      <c r="A79" s="23"/>
      <c r="B79" s="27"/>
      <c r="C79" s="28"/>
    </row>
    <row r="80" spans="1:17" ht="30" customHeight="1" x14ac:dyDescent="0.45">
      <c r="A80" s="23"/>
      <c r="B80" s="27"/>
      <c r="C80" s="28"/>
    </row>
    <row r="81" spans="1:3" ht="30" customHeight="1" x14ac:dyDescent="0.45">
      <c r="A81" s="23"/>
      <c r="B81" s="27"/>
      <c r="C81" s="28"/>
    </row>
    <row r="82" spans="1:3" ht="30" customHeight="1" x14ac:dyDescent="0.45">
      <c r="A82" s="23"/>
      <c r="B82" s="27"/>
      <c r="C82" s="28"/>
    </row>
    <row r="83" spans="1:3" ht="30" customHeight="1" x14ac:dyDescent="0.45">
      <c r="A83" s="23"/>
      <c r="B83" s="27"/>
      <c r="C83" s="28"/>
    </row>
    <row r="84" spans="1:3" ht="30" customHeight="1" x14ac:dyDescent="0.45">
      <c r="A84" s="23"/>
      <c r="B84" s="27"/>
      <c r="C84" s="28"/>
    </row>
    <row r="85" spans="1:3" ht="30" customHeight="1" x14ac:dyDescent="0.45">
      <c r="A85" s="23"/>
      <c r="B85" s="27"/>
      <c r="C85" s="28"/>
    </row>
    <row r="87" spans="1:3" ht="30" customHeight="1" x14ac:dyDescent="0.45">
      <c r="A87" s="23"/>
      <c r="B87" s="25"/>
      <c r="C87" s="26"/>
    </row>
    <row r="88" spans="1:3" ht="30" customHeight="1" x14ac:dyDescent="0.45">
      <c r="A88" s="23"/>
      <c r="B88" s="25"/>
      <c r="C88" s="26"/>
    </row>
    <row r="89" spans="1:3" ht="30" customHeight="1" x14ac:dyDescent="0.45">
      <c r="A89" s="21"/>
      <c r="B89" s="25"/>
      <c r="C89" s="26"/>
    </row>
    <row r="90" spans="1:3" ht="30" customHeight="1" x14ac:dyDescent="0.45">
      <c r="A90" s="21"/>
      <c r="B90" s="25"/>
      <c r="C90" s="26"/>
    </row>
    <row r="91" spans="1:3" ht="30" customHeight="1" x14ac:dyDescent="0.45">
      <c r="A91" s="21"/>
      <c r="B91" s="22"/>
      <c r="C91" s="21"/>
    </row>
    <row r="92" spans="1:3" ht="30" customHeight="1" x14ac:dyDescent="0.45">
      <c r="A92" s="21"/>
      <c r="B92" s="21"/>
      <c r="C92" s="21"/>
    </row>
    <row r="93" spans="1:3" ht="30" customHeight="1" x14ac:dyDescent="0.45">
      <c r="A93" s="21"/>
      <c r="B93" s="21"/>
      <c r="C93" s="21"/>
    </row>
    <row r="1122" spans="1:1" ht="30" customHeight="1" x14ac:dyDescent="0.35">
      <c r="A1122" s="73" t="s">
        <v>58</v>
      </c>
    </row>
  </sheetData>
  <mergeCells count="11">
    <mergeCell ref="A1:G1"/>
    <mergeCell ref="A70:H71"/>
    <mergeCell ref="B36:H36"/>
    <mergeCell ref="B2:C2"/>
    <mergeCell ref="D2:E2"/>
    <mergeCell ref="D6:E6"/>
    <mergeCell ref="A39:A41"/>
    <mergeCell ref="A68:H69"/>
    <mergeCell ref="F2:G2"/>
    <mergeCell ref="F6:G6"/>
    <mergeCell ref="A61:J61"/>
  </mergeCells>
  <phoneticPr fontId="0" type="noConversion"/>
  <printOptions horizontalCentered="1"/>
  <pageMargins left="0.25" right="0.25" top="0.25" bottom="0.25" header="0.3" footer="0.3"/>
  <pageSetup scale="61" orientation="landscape" useFirstPageNumber="1" r:id="rId1"/>
  <headerFooter alignWithMargins="0"/>
  <ignoredErrors>
    <ignoredError sqref="F55 C43 H63:H66" formula="1"/>
    <ignoredError sqref="G39:G47 D6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heetViews>
  <sheetFormatPr defaultRowHeight="13.2" x14ac:dyDescent="0.25"/>
  <cols>
    <col min="1" max="1" width="1.109375" customWidth="1"/>
    <col min="2" max="2" width="64.44140625" customWidth="1"/>
    <col min="3" max="3" width="1.5546875" customWidth="1"/>
    <col min="4" max="4" width="5.5546875" customWidth="1"/>
    <col min="5" max="5" width="16" customWidth="1"/>
  </cols>
  <sheetData>
    <row r="1" spans="2:5" ht="26.4" x14ac:dyDescent="0.25">
      <c r="B1" s="4" t="s">
        <v>11</v>
      </c>
      <c r="C1" s="5"/>
      <c r="D1" s="10"/>
      <c r="E1" s="10"/>
    </row>
    <row r="2" spans="2:5" x14ac:dyDescent="0.25">
      <c r="B2" s="4" t="s">
        <v>12</v>
      </c>
      <c r="C2" s="5"/>
      <c r="D2" s="10"/>
      <c r="E2" s="10"/>
    </row>
    <row r="3" spans="2:5" x14ac:dyDescent="0.25">
      <c r="B3" s="6"/>
      <c r="C3" s="6"/>
      <c r="D3" s="11"/>
      <c r="E3" s="11"/>
    </row>
    <row r="4" spans="2:5" ht="39.6" x14ac:dyDescent="0.25">
      <c r="B4" s="7" t="s">
        <v>13</v>
      </c>
      <c r="C4" s="6"/>
      <c r="D4" s="11"/>
      <c r="E4" s="11"/>
    </row>
    <row r="5" spans="2:5" x14ac:dyDescent="0.25">
      <c r="B5" s="6"/>
      <c r="C5" s="6"/>
      <c r="D5" s="11"/>
      <c r="E5" s="11"/>
    </row>
    <row r="6" spans="2:5" x14ac:dyDescent="0.25">
      <c r="B6" s="4" t="s">
        <v>14</v>
      </c>
      <c r="C6" s="5"/>
      <c r="D6" s="10"/>
      <c r="E6" s="12" t="s">
        <v>15</v>
      </c>
    </row>
    <row r="7" spans="2:5" ht="13.8" thickBot="1" x14ac:dyDescent="0.3">
      <c r="B7" s="6"/>
      <c r="C7" s="6"/>
      <c r="D7" s="11"/>
      <c r="E7" s="11"/>
    </row>
    <row r="8" spans="2:5" ht="40.200000000000003" thickBot="1" x14ac:dyDescent="0.3">
      <c r="B8" s="8" t="s">
        <v>16</v>
      </c>
      <c r="C8" s="9"/>
      <c r="D8" s="13"/>
      <c r="E8" s="14">
        <v>107</v>
      </c>
    </row>
    <row r="9" spans="2:5" x14ac:dyDescent="0.25">
      <c r="B9" s="6"/>
      <c r="C9" s="6"/>
      <c r="D9" s="11"/>
      <c r="E9" s="11"/>
    </row>
    <row r="10" spans="2:5" x14ac:dyDescent="0.25">
      <c r="B10" s="6"/>
      <c r="C10" s="6"/>
      <c r="D10" s="11"/>
      <c r="E10"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F0F2CBD8FA6B429C715D5B5D143AB1" ma:contentTypeVersion="3" ma:contentTypeDescription="Create a new document." ma:contentTypeScope="" ma:versionID="4d34bb24ccae9e34957950de1858bb37">
  <xsd:schema xmlns:xsd="http://www.w3.org/2001/XMLSchema" xmlns:xs="http://www.w3.org/2001/XMLSchema" xmlns:p="http://schemas.microsoft.com/office/2006/metadata/properties" xmlns:ns1="http://schemas.microsoft.com/sharepoint/v3" xmlns:ns2="f35bbfaa-726b-4cd5-abc2-07e08ccd3195" targetNamespace="http://schemas.microsoft.com/office/2006/metadata/properties" ma:root="true" ma:fieldsID="2eb9c1cdae4d90cdb8564109812a8684" ns1:_="" ns2:_="">
    <xsd:import namespace="http://schemas.microsoft.com/sharepoint/v3"/>
    <xsd:import namespace="f35bbfaa-726b-4cd5-abc2-07e08ccd319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5bbfaa-726b-4cd5-abc2-07e08ccd319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8D42C5-14B3-4B54-A559-EE73454A07DA}">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 ds:uri="http://schemas.microsoft.com/office/infopath/2007/PartnerControls"/>
    <ds:schemaRef ds:uri="http://purl.org/dc/elements/1.1/"/>
    <ds:schemaRef ds:uri="f35bbfaa-726b-4cd5-abc2-07e08ccd3195"/>
    <ds:schemaRef ds:uri="http://schemas.microsoft.com/sharepoint/v3"/>
    <ds:schemaRef ds:uri="http://www.w3.org/XML/1998/namespace"/>
  </ds:schemaRefs>
</ds:datastoreItem>
</file>

<file path=customXml/itemProps2.xml><?xml version="1.0" encoding="utf-8"?>
<ds:datastoreItem xmlns:ds="http://schemas.openxmlformats.org/officeDocument/2006/customXml" ds:itemID="{57302CE2-1D6A-453D-AB96-2E160E31C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35bbfaa-726b-4cd5-abc2-07e08ccd3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619D3D-D7BC-46F7-8FCF-2961445F03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Scenarios</vt:lpstr>
      <vt:lpstr>Compatibility Report</vt:lpstr>
      <vt:lpstr>Scenarios!Print_Area</vt:lpstr>
    </vt:vector>
  </TitlesOfParts>
  <Company>MCC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Bussoff</dc:creator>
  <cp:lastModifiedBy>Stephen Benson</cp:lastModifiedBy>
  <cp:lastPrinted>2022-07-29T20:07:26Z</cp:lastPrinted>
  <dcterms:created xsi:type="dcterms:W3CDTF">2002-07-30T21:26:11Z</dcterms:created>
  <dcterms:modified xsi:type="dcterms:W3CDTF">2022-07-30T21:06:07Z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0x0101002FF0F2CBD8FA6B429C715D5B5D143AB1</vt:lpwstr>
  </property>
</Properties>
</file>