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codeName="ThisWorkbook"/>
  <mc:AlternateContent xmlns:mc="http://schemas.openxmlformats.org/markup-compatibility/2006">
    <mc:Choice Requires="x15">
      <x15ac:absPath xmlns:x15ac="http://schemas.microsoft.com/office/spreadsheetml/2010/11/ac" url="H:\BOT\October 2022\"/>
    </mc:Choice>
  </mc:AlternateContent>
  <xr:revisionPtr revIDLastSave="0" documentId="8_{70D2692C-EBBA-4007-A747-8A9B0670642F}" xr6:coauthVersionLast="36" xr6:coauthVersionMax="36" xr10:uidLastSave="{00000000-0000-0000-0000-000000000000}"/>
  <bookViews>
    <workbookView xWindow="0" yWindow="0" windowWidth="28800" windowHeight="12225" tabRatio="601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Sheet'!$A$4:$E$41</definedName>
    <definedName name="_xlnm.Print_Area" localSheetId="3">Expenditures!$A$1:$F$211</definedName>
    <definedName name="_xlnm.Print_Area" localSheetId="1">'Inc. &amp; Exp.'!$A$1:$I$60</definedName>
    <definedName name="_xlnm.Print_Titles" localSheetId="3">Expenditures!$1:$3</definedName>
  </definedNames>
  <calcPr calcId="191029"/>
</workbook>
</file>

<file path=xl/calcChain.xml><?xml version="1.0" encoding="utf-8"?>
<calcChain xmlns="http://schemas.openxmlformats.org/spreadsheetml/2006/main">
  <c r="C351" i="13" l="1"/>
  <c r="L12" i="16"/>
  <c r="L9" i="16"/>
  <c r="K9" i="16"/>
  <c r="D12" i="9"/>
  <c r="F18" i="15"/>
  <c r="F23" i="15" l="1"/>
  <c r="F12" i="15" l="1"/>
  <c r="D17" i="9"/>
  <c r="D25" i="9"/>
  <c r="D29" i="9"/>
  <c r="D33" i="9"/>
  <c r="C36" i="9"/>
  <c r="D34" i="9" l="1"/>
  <c r="D35" i="9"/>
  <c r="C29" i="9" l="1"/>
  <c r="C25" i="9"/>
  <c r="C17" i="9"/>
  <c r="D13" i="9" l="1"/>
  <c r="D15" i="9"/>
  <c r="K13" i="16"/>
  <c r="B52" i="15"/>
  <c r="B54" i="15" s="1"/>
  <c r="B15" i="16" l="1"/>
  <c r="C15" i="16"/>
  <c r="I15" i="16" l="1"/>
  <c r="H15" i="16"/>
  <c r="G15" i="16"/>
  <c r="F15" i="16"/>
  <c r="F23" i="16" l="1"/>
  <c r="C23" i="16"/>
  <c r="D23" i="16"/>
  <c r="G23" i="16"/>
  <c r="H23" i="16"/>
  <c r="I23" i="16"/>
  <c r="K23" i="16"/>
  <c r="L23" i="16"/>
  <c r="M23" i="16"/>
  <c r="N23" i="16"/>
  <c r="B23" i="16"/>
  <c r="O9" i="16" l="1"/>
  <c r="O10" i="16"/>
  <c r="O11" i="16"/>
  <c r="O12" i="16"/>
  <c r="O13" i="16"/>
  <c r="O14" i="16"/>
  <c r="J19" i="16" l="1"/>
  <c r="J20" i="16"/>
  <c r="J21" i="16"/>
  <c r="J22" i="16"/>
  <c r="J18" i="16"/>
  <c r="J10" i="16"/>
  <c r="J11" i="16"/>
  <c r="J12" i="16"/>
  <c r="J13" i="16"/>
  <c r="J14" i="16"/>
  <c r="J9" i="16"/>
  <c r="J23" i="16" l="1"/>
  <c r="I24" i="16"/>
  <c r="O19" i="16" l="1"/>
  <c r="O20" i="16"/>
  <c r="O21" i="16"/>
  <c r="O22" i="16"/>
  <c r="O18" i="16"/>
  <c r="O16" i="16"/>
  <c r="N15" i="16"/>
  <c r="O23" i="16" l="1"/>
  <c r="N24" i="16"/>
  <c r="G28" i="15"/>
  <c r="H35" i="15" l="1"/>
  <c r="I35" i="15"/>
  <c r="G35" i="15"/>
  <c r="F52" i="15" l="1"/>
  <c r="D52" i="15"/>
  <c r="E34" i="9" l="1"/>
  <c r="E35" i="9"/>
  <c r="E33" i="9"/>
  <c r="E24" i="9"/>
  <c r="E25" i="9"/>
  <c r="E26" i="9"/>
  <c r="E27" i="9"/>
  <c r="E28" i="9"/>
  <c r="E29" i="9"/>
  <c r="E23" i="9"/>
  <c r="E13" i="9"/>
  <c r="E14" i="9"/>
  <c r="E15" i="9"/>
  <c r="E16" i="9"/>
  <c r="E17" i="9"/>
  <c r="E12" i="9"/>
  <c r="C38" i="9"/>
  <c r="C31" i="9"/>
  <c r="C19" i="9"/>
  <c r="C40" i="9" l="1"/>
  <c r="E20" i="16"/>
  <c r="E18" i="16"/>
  <c r="E19" i="16"/>
  <c r="E21" i="16"/>
  <c r="E22" i="16"/>
  <c r="J16" i="16"/>
  <c r="E52" i="15"/>
  <c r="E23" i="16" l="1"/>
  <c r="J15" i="16"/>
  <c r="E14" i="16" l="1"/>
  <c r="E13" i="16"/>
  <c r="E12" i="16"/>
  <c r="E11" i="16"/>
  <c r="E10" i="16"/>
  <c r="E9" i="16"/>
  <c r="K15" i="16" l="1"/>
  <c r="C24" i="16"/>
  <c r="D15" i="16"/>
  <c r="D24" i="16" s="1"/>
  <c r="M15" i="16"/>
  <c r="B24" i="16"/>
  <c r="E15" i="16" l="1"/>
  <c r="E16" i="16"/>
  <c r="G45" i="15"/>
  <c r="G43" i="15"/>
  <c r="H42" i="15"/>
  <c r="H41" i="15"/>
  <c r="G34" i="15"/>
  <c r="G31" i="15"/>
  <c r="G26" i="15"/>
  <c r="G21" i="15"/>
  <c r="G20" i="15"/>
  <c r="G19" i="15"/>
  <c r="G17" i="15"/>
  <c r="G15" i="15"/>
  <c r="H16" i="15"/>
  <c r="H14" i="15"/>
  <c r="H13" i="15"/>
  <c r="G13" i="15"/>
  <c r="I12" i="15"/>
  <c r="D31" i="9"/>
  <c r="G18" i="15"/>
  <c r="G16" i="15"/>
  <c r="B31" i="9"/>
  <c r="E9" i="15"/>
  <c r="G9" i="15"/>
  <c r="H9" i="15"/>
  <c r="I9" i="15"/>
  <c r="I10" i="15"/>
  <c r="H10" i="15"/>
  <c r="E12" i="15"/>
  <c r="E13" i="15"/>
  <c r="E14" i="15"/>
  <c r="E15" i="15"/>
  <c r="E16" i="15"/>
  <c r="I16" i="15"/>
  <c r="E17" i="15"/>
  <c r="E18" i="15"/>
  <c r="I18" i="15"/>
  <c r="E19" i="15"/>
  <c r="E20" i="15"/>
  <c r="E21" i="15"/>
  <c r="E23" i="15"/>
  <c r="G23" i="15"/>
  <c r="H23" i="15"/>
  <c r="I23" i="15"/>
  <c r="G24" i="15"/>
  <c r="H24" i="15"/>
  <c r="I24" i="15"/>
  <c r="E26" i="15"/>
  <c r="H26" i="15"/>
  <c r="I26" i="15"/>
  <c r="E28" i="15"/>
  <c r="H28" i="15"/>
  <c r="I28" i="15"/>
  <c r="E30" i="15"/>
  <c r="G30" i="15"/>
  <c r="H30" i="15"/>
  <c r="I30" i="15"/>
  <c r="E31" i="15"/>
  <c r="E34" i="15"/>
  <c r="E36" i="15"/>
  <c r="B38" i="15"/>
  <c r="D38" i="15"/>
  <c r="E41" i="15"/>
  <c r="G41" i="15"/>
  <c r="E42" i="15"/>
  <c r="I42" i="15"/>
  <c r="E43" i="15"/>
  <c r="E44" i="15"/>
  <c r="G44" i="15"/>
  <c r="H44" i="15"/>
  <c r="I44" i="15"/>
  <c r="E45" i="15"/>
  <c r="I45" i="15"/>
  <c r="E46" i="15"/>
  <c r="E47" i="15"/>
  <c r="G47" i="15"/>
  <c r="H47" i="15"/>
  <c r="I47" i="15"/>
  <c r="E48" i="15"/>
  <c r="G48" i="15"/>
  <c r="H48" i="15"/>
  <c r="I48" i="15"/>
  <c r="E49" i="15"/>
  <c r="G49" i="15"/>
  <c r="H49" i="15"/>
  <c r="I49" i="15"/>
  <c r="C52" i="15"/>
  <c r="B19" i="9"/>
  <c r="B38" i="9"/>
  <c r="H15" i="15"/>
  <c r="H18" i="15"/>
  <c r="G14" i="15"/>
  <c r="I13" i="15"/>
  <c r="I21" i="15"/>
  <c r="G42" i="15"/>
  <c r="I15" i="15"/>
  <c r="D54" i="15" l="1"/>
  <c r="E38" i="15"/>
  <c r="B40" i="9"/>
  <c r="M24" i="16"/>
  <c r="F24" i="16"/>
  <c r="H24" i="16"/>
  <c r="C38" i="15"/>
  <c r="C54" i="15" s="1"/>
  <c r="E24" i="16"/>
  <c r="H12" i="15"/>
  <c r="G12" i="15"/>
  <c r="E19" i="9"/>
  <c r="I43" i="15"/>
  <c r="H43" i="15"/>
  <c r="K24" i="16"/>
  <c r="D19" i="9"/>
  <c r="G24" i="16"/>
  <c r="H45" i="15"/>
  <c r="I31" i="15"/>
  <c r="H17" i="15"/>
  <c r="H21" i="15"/>
  <c r="H20" i="15"/>
  <c r="H34" i="15"/>
  <c r="H31" i="15"/>
  <c r="I34" i="15"/>
  <c r="I14" i="15"/>
  <c r="I19" i="15"/>
  <c r="I20" i="15"/>
  <c r="I41" i="15"/>
  <c r="H19" i="15"/>
  <c r="I17" i="15"/>
  <c r="E31" i="9"/>
  <c r="J24" i="16" l="1"/>
  <c r="G52" i="15"/>
  <c r="I52" i="15"/>
  <c r="H46" i="15"/>
  <c r="H52" i="15" s="1"/>
  <c r="G46" i="15"/>
  <c r="I46" i="15"/>
  <c r="I36" i="15"/>
  <c r="H36" i="15"/>
  <c r="H38" i="15" s="1"/>
  <c r="F38" i="15"/>
  <c r="G36" i="15"/>
  <c r="F54" i="15" l="1"/>
  <c r="D36" i="9" s="1"/>
  <c r="I38" i="15"/>
  <c r="G38" i="15"/>
  <c r="H54" i="15"/>
  <c r="D38" i="9" l="1"/>
  <c r="E36" i="9"/>
  <c r="I54" i="15"/>
  <c r="E38" i="9" l="1"/>
  <c r="E40" i="9" s="1"/>
  <c r="D40" i="9"/>
  <c r="L15" i="16" l="1"/>
  <c r="L24" i="16" s="1"/>
  <c r="O15" i="16" l="1"/>
  <c r="O24" i="16" s="1"/>
</calcChain>
</file>

<file path=xl/sharedStrings.xml><?xml version="1.0" encoding="utf-8"?>
<sst xmlns="http://schemas.openxmlformats.org/spreadsheetml/2006/main" count="828" uniqueCount="568">
  <si>
    <t>McLennan Community College</t>
  </si>
  <si>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</si>
  <si>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</si>
  <si>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</si>
  <si>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</si>
  <si>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</si>
  <si>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</si>
  <si>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</si>
  <si>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</si>
  <si>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</si>
  <si>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</si>
  <si>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</si>
  <si>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</si>
  <si>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</si>
  <si>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</si>
  <si>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</si>
  <si>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</si>
  <si>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</si>
  <si>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</si>
  <si>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</si>
  <si>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Tuition - Non Credit VOC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</si>
  <si>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</si>
  <si>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</si>
  <si>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</si>
  <si>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</si>
  <si>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</si>
  <si>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</si>
  <si>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</si>
  <si>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</si>
  <si>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</si>
  <si>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</si>
  <si>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</si>
  <si>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</si>
  <si>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</si>
  <si>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</si>
  <si>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</si>
  <si>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</si>
  <si>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</si>
  <si>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</si>
  <si>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</si>
  <si>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</si>
  <si>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</si>
  <si>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</si>
  <si>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</si>
  <si>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</si>
  <si>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</si>
  <si>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</si>
  <si>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Tuition Non/Credit Community Programs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</si>
  <si>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</si>
  <si>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</si>
  <si>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</si>
  <si>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</si>
  <si>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</si>
  <si>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</si>
  <si>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</si>
  <si>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</si>
  <si>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State Appropriations (Hazelwood)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</si>
  <si>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</si>
  <si>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</si>
  <si>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</si>
  <si>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</si>
  <si>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</si>
  <si>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</si>
  <si>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</si>
  <si>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</si>
  <si>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</si>
  <si>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</si>
  <si>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</si>
  <si>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</si>
  <si>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 xml:space="preserve">   Auxiliary Fund</t>
  </si>
  <si>
    <t xml:space="preserve">   Payroll Fund</t>
  </si>
  <si>
    <t xml:space="preserve">   Federal Fund</t>
  </si>
  <si>
    <t>Total Bank Accounts</t>
  </si>
  <si>
    <t>Misc. Petty Cash Accounts</t>
  </si>
  <si>
    <t>Investments</t>
  </si>
  <si>
    <t xml:space="preserve">   TexPool</t>
  </si>
  <si>
    <t xml:space="preserve">   Lone Star Investment </t>
  </si>
  <si>
    <t>Total Investments</t>
  </si>
  <si>
    <t>Total Cash &amp; Investments</t>
  </si>
  <si>
    <t xml:space="preserve">   Worker's Comp</t>
  </si>
  <si>
    <t xml:space="preserve">   TFNB ICS</t>
  </si>
  <si>
    <t xml:space="preserve">   TFNB MMA</t>
  </si>
  <si>
    <t>Purpose</t>
  </si>
  <si>
    <t xml:space="preserve">   General Operating</t>
  </si>
  <si>
    <t>Scholarships &amp; Exemptions</t>
  </si>
  <si>
    <t>Accounts Receivable</t>
  </si>
  <si>
    <t>Cash and Investments</t>
  </si>
  <si>
    <t>Revised Budget</t>
  </si>
  <si>
    <t>Accounts Payable</t>
  </si>
  <si>
    <t>Misc. Liabilities</t>
  </si>
  <si>
    <t>Debt Service</t>
  </si>
  <si>
    <t>Citibank</t>
  </si>
  <si>
    <t>Campus-Utilities</t>
  </si>
  <si>
    <t>Shamrock Property Management</t>
  </si>
  <si>
    <t>City of Waco - Water Dept.</t>
  </si>
  <si>
    <t>Bain Paper Company</t>
  </si>
  <si>
    <t>Custodial-Supplies</t>
  </si>
  <si>
    <t>Central Utilities-Supplies</t>
  </si>
  <si>
    <t>Child Development-Supplies</t>
  </si>
  <si>
    <t>Marcom-Advertising</t>
  </si>
  <si>
    <t>Dealers Electrical Supply</t>
  </si>
  <si>
    <t>Office Depot</t>
  </si>
  <si>
    <t>Grande Communications</t>
  </si>
  <si>
    <t>ISS-Internet Services</t>
  </si>
  <si>
    <t>Music-Supplies</t>
  </si>
  <si>
    <t>Physical Plant-Supplies</t>
  </si>
  <si>
    <t>AT&amp;T</t>
  </si>
  <si>
    <t>ISS-Telephone</t>
  </si>
  <si>
    <t>Grounds-Supplies</t>
  </si>
  <si>
    <t>HEB Credit Receivables</t>
  </si>
  <si>
    <t>Food Services-Supplies</t>
  </si>
  <si>
    <t>Landscape Supply</t>
  </si>
  <si>
    <t>Ranch-Supplies</t>
  </si>
  <si>
    <t>AT&amp;T Mobility</t>
  </si>
  <si>
    <t>Fuelman</t>
  </si>
  <si>
    <t>Cosmetology-Supplies</t>
  </si>
  <si>
    <t>Library-Books</t>
  </si>
  <si>
    <t>American DataBank LLC</t>
  </si>
  <si>
    <t>Physical Plant-Auto Maintenance</t>
  </si>
  <si>
    <t>Green Life Interiors</t>
  </si>
  <si>
    <t>Star Supply Inc</t>
  </si>
  <si>
    <t>Child Development-Telephone</t>
  </si>
  <si>
    <t>Vet Tech-Supplies</t>
  </si>
  <si>
    <t>Procurement Card- Departmental Charges</t>
  </si>
  <si>
    <t>2021/2022</t>
  </si>
  <si>
    <t xml:space="preserve">  Food Services</t>
  </si>
  <si>
    <t>Texas Golf Karts</t>
  </si>
  <si>
    <t xml:space="preserve">   Texas Range</t>
  </si>
  <si>
    <t>Amazon Capital Services</t>
  </si>
  <si>
    <t>President's Office-Sponsorship</t>
  </si>
  <si>
    <t>U.S. Foods Inc</t>
  </si>
  <si>
    <t xml:space="preserve">   Receivables</t>
  </si>
  <si>
    <t>Rabroker AC and Plumbing</t>
  </si>
  <si>
    <t>Barsh Company</t>
  </si>
  <si>
    <t>ATMOS ENERGY</t>
  </si>
  <si>
    <t>Integ</t>
  </si>
  <si>
    <t>Worth Hydrochem of Central Tex</t>
  </si>
  <si>
    <t>Dupuy Oxygen &amp; Supply Co.</t>
  </si>
  <si>
    <t>Smoot-Anderson Company, Inc.</t>
  </si>
  <si>
    <t>Pledged Tuition, Interest &amp; Aux</t>
  </si>
  <si>
    <t>Pledged Tuition: Scholarship</t>
  </si>
  <si>
    <t>CIF</t>
  </si>
  <si>
    <t>Complete Supply Inc</t>
  </si>
  <si>
    <t>O'Reilly Automotive, Inc</t>
  </si>
  <si>
    <t>Jason's Deli</t>
  </si>
  <si>
    <t>Summit Electric Supply Co</t>
  </si>
  <si>
    <t>American Heart Association</t>
  </si>
  <si>
    <t>855bugs.com</t>
  </si>
  <si>
    <t>American Bottling Company</t>
  </si>
  <si>
    <t>President's Office-Membership Dues</t>
  </si>
  <si>
    <t>Bookstore-Department Charges</t>
  </si>
  <si>
    <t>Ricoh USA, Inc</t>
  </si>
  <si>
    <t>North Waco Tropical Fish</t>
  </si>
  <si>
    <t>Greater Waco Chamber</t>
  </si>
  <si>
    <t>Hewlett Packard</t>
  </si>
  <si>
    <t>SBDC-Travel</t>
  </si>
  <si>
    <t>Jason N. Ehler</t>
  </si>
  <si>
    <t>Ronnie G. Brooks</t>
  </si>
  <si>
    <t>CE-Travel</t>
  </si>
  <si>
    <t>Stephanie M. Maultsby</t>
  </si>
  <si>
    <t>MCC Foundation</t>
  </si>
  <si>
    <t>Art-Supplies</t>
  </si>
  <si>
    <t>Follett Higher Education Group</t>
  </si>
  <si>
    <t>The Tire House</t>
  </si>
  <si>
    <t>Zoom Video Communications, Inc</t>
  </si>
  <si>
    <t>NTTA</t>
  </si>
  <si>
    <t>The College Board</t>
  </si>
  <si>
    <t>Texas General Land Office</t>
  </si>
  <si>
    <t>Gray Television Group, Inc.</t>
  </si>
  <si>
    <t>Community Health-Supplies</t>
  </si>
  <si>
    <t>Prophecy Media Group, LLC</t>
  </si>
  <si>
    <t>EMS-Supplies</t>
  </si>
  <si>
    <t>Fire Academy-Supplies</t>
  </si>
  <si>
    <t>Lochridge-Priest, Inc.</t>
  </si>
  <si>
    <t>Lingo Communications</t>
  </si>
  <si>
    <t>Thomson Reuters-West</t>
  </si>
  <si>
    <t>Steve Treese</t>
  </si>
  <si>
    <t>West News</t>
  </si>
  <si>
    <t>Riesel Rustler</t>
  </si>
  <si>
    <t>J.W. Pepper &amp; Son Inc</t>
  </si>
  <si>
    <t>TRIO EOC-Travel</t>
  </si>
  <si>
    <t>Hugo Sierra</t>
  </si>
  <si>
    <t>YBP Library Services</t>
  </si>
  <si>
    <t>4IMPRINT, Inc.</t>
  </si>
  <si>
    <t>OVH US LLC</t>
  </si>
  <si>
    <t>Amigos Library Services</t>
  </si>
  <si>
    <t>Bar None Country Store</t>
  </si>
  <si>
    <t>Universal Companies, Inc</t>
  </si>
  <si>
    <t>Waco Tribune Herald</t>
  </si>
  <si>
    <t>CE-Contract Instruction</t>
  </si>
  <si>
    <t>Wells Fargo Vendor</t>
  </si>
  <si>
    <t>Heart of Texas Workforce Dev.</t>
  </si>
  <si>
    <t>Gale/Cengage Learning</t>
  </si>
  <si>
    <t>Athletics-Travel</t>
  </si>
  <si>
    <t>John Scammell</t>
  </si>
  <si>
    <t>Ranch-Farrier Services</t>
  </si>
  <si>
    <t>Health Professions-Immunization Tracking</t>
  </si>
  <si>
    <t>Ridgewood Country Club</t>
  </si>
  <si>
    <t>Door Control Services, Inc</t>
  </si>
  <si>
    <t>Midwest Veterinary Supply</t>
  </si>
  <si>
    <t>Athletics-Supplies</t>
  </si>
  <si>
    <t>Valvoline LLC</t>
  </si>
  <si>
    <t>Mirion Technologies (GDS) Inc</t>
  </si>
  <si>
    <t>Shauntoniqua C. Clayton</t>
  </si>
  <si>
    <t>THECB</t>
  </si>
  <si>
    <t>BPAC-Stage Renovation</t>
  </si>
  <si>
    <t>Legal-Fees</t>
  </si>
  <si>
    <t>Audacy Operations Inc</t>
  </si>
  <si>
    <t>Library-Database Software</t>
  </si>
  <si>
    <t>Cottonwood Creek Golf Course</t>
  </si>
  <si>
    <t>The Lamar Companies</t>
  </si>
  <si>
    <t>RBDR, PLLC-Architects</t>
  </si>
  <si>
    <t>Carahsoft Technology Corp.</t>
  </si>
  <si>
    <t>McLennan County Extension Offi</t>
  </si>
  <si>
    <t>Kids College-Contract Instruction</t>
  </si>
  <si>
    <t>Music-Other Expenses</t>
  </si>
  <si>
    <t>Accounts Receivable-Scholarship Return</t>
  </si>
  <si>
    <t>Q1 Media, Inc</t>
  </si>
  <si>
    <t>Conference Center-Supplies</t>
  </si>
  <si>
    <t>Myatt Fuels LLC</t>
  </si>
  <si>
    <t>Nestle USA, Inc.</t>
  </si>
  <si>
    <t>ISS-Video Conferencing</t>
  </si>
  <si>
    <t>Foundation-Donations</t>
  </si>
  <si>
    <t>Auto-Chlor System</t>
  </si>
  <si>
    <t>Student Support Services-Copier Lease</t>
  </si>
  <si>
    <t>York's Pumping Service, LLC</t>
  </si>
  <si>
    <t>EBSCO Information Services</t>
  </si>
  <si>
    <t>Extraco Events Center</t>
  </si>
  <si>
    <t>Radiology-Film Badges</t>
  </si>
  <si>
    <t>Samantha R. Dove</t>
  </si>
  <si>
    <t>MLT-Instructional Travel</t>
  </si>
  <si>
    <t>Bound Tree Medical, LLC</t>
  </si>
  <si>
    <t>Biology-Supplies</t>
  </si>
  <si>
    <t>Boehringer Ingelheim</t>
  </si>
  <si>
    <t>Wolfe Wholesale Florist, Inc.</t>
  </si>
  <si>
    <t>Workforce-Advertising</t>
  </si>
  <si>
    <t>Jeremy Land</t>
  </si>
  <si>
    <t>English-Instructional Travel</t>
  </si>
  <si>
    <t>Waco Carbonic Co.</t>
  </si>
  <si>
    <t>FedEx</t>
  </si>
  <si>
    <t>Panera LLC</t>
  </si>
  <si>
    <t>Food Services-Catering</t>
  </si>
  <si>
    <t>Foundation-Supplies</t>
  </si>
  <si>
    <t>Financial Aid-Supplies</t>
  </si>
  <si>
    <t>Texas Dept of Public Safety</t>
  </si>
  <si>
    <t>Human Resources-Name Searches</t>
  </si>
  <si>
    <t>Meredith R. Brown</t>
  </si>
  <si>
    <t>Evelyn P. Diehl</t>
  </si>
  <si>
    <t>McGregor Chamber of Commerce</t>
  </si>
  <si>
    <t>Sept</t>
  </si>
  <si>
    <t>Aug</t>
  </si>
  <si>
    <t>Aug '22/Sept '22</t>
  </si>
  <si>
    <t>2022/2023</t>
  </si>
  <si>
    <t>9/30/2022</t>
  </si>
  <si>
    <t>one month or 8.33% into the fiscal year</t>
  </si>
  <si>
    <t>Thru Sept 2022</t>
  </si>
  <si>
    <t>Thru Sept 2021</t>
  </si>
  <si>
    <t>Sept '21/Sept '22</t>
  </si>
  <si>
    <t>Sept '22/Budget</t>
  </si>
  <si>
    <t>Expenditures for September 2022</t>
  </si>
  <si>
    <t>Red River Technology LLC</t>
  </si>
  <si>
    <t>Hibbs Hallmark &amp; Company</t>
  </si>
  <si>
    <t>Insurance-Commercial Package</t>
  </si>
  <si>
    <t>FieldTurf USA, Inc.</t>
  </si>
  <si>
    <t>Ballfields-Renovations</t>
  </si>
  <si>
    <t>Ball Fields-Renovation</t>
  </si>
  <si>
    <t>Bookstore-Financial Aid</t>
  </si>
  <si>
    <t>Shell Energy Solutions</t>
  </si>
  <si>
    <t>Claims Administrative Services</t>
  </si>
  <si>
    <t>Human Resources-Workers Compensation</t>
  </si>
  <si>
    <t>JourneyEd.com, Inc</t>
  </si>
  <si>
    <t>ISS-Abode Renewal</t>
  </si>
  <si>
    <t>Athletics-Student Housing Rent</t>
  </si>
  <si>
    <t>Insurance-Property Renewal</t>
  </si>
  <si>
    <t>Baseball Turf &amp; Lights-Renovation</t>
  </si>
  <si>
    <t>CSC /F-HVAC Renovation</t>
  </si>
  <si>
    <t>Linkedin Corp</t>
  </si>
  <si>
    <t>ARP College-Linkedin Learning</t>
  </si>
  <si>
    <t>HVAC-Renovations</t>
  </si>
  <si>
    <t>AdmitHub</t>
  </si>
  <si>
    <t>Marcom-Student Engagement Platform</t>
  </si>
  <si>
    <t>Siteimprove, Inc</t>
  </si>
  <si>
    <t>City of Waco</t>
  </si>
  <si>
    <t>TIF Allocation</t>
  </si>
  <si>
    <t>Senseability Inc.</t>
  </si>
  <si>
    <t>Continuing Education-hello Bello Class</t>
  </si>
  <si>
    <t>DLT Solutions, LLC</t>
  </si>
  <si>
    <t>ISS-Kace Systems Maintenance</t>
  </si>
  <si>
    <t>Fort Worth Billiard Supply Inc</t>
  </si>
  <si>
    <t>Student Engagement-Supplies</t>
  </si>
  <si>
    <t>Essential Education</t>
  </si>
  <si>
    <t>Adult Education-License Renewal TABE &amp; GED Programs</t>
  </si>
  <si>
    <t>AACC</t>
  </si>
  <si>
    <t>BSN Sports, LLC</t>
  </si>
  <si>
    <t>Baseball-Supplies</t>
  </si>
  <si>
    <t>McGraw-Hill LLC</t>
  </si>
  <si>
    <t>Health Information Technology-Electronic Health Record System for Students</t>
  </si>
  <si>
    <t>Trautschold Millwork, LTD.</t>
  </si>
  <si>
    <t>Accounts Receivable-Business Office Cabinets</t>
  </si>
  <si>
    <t>Elsevier, Inc.</t>
  </si>
  <si>
    <t>Nursing-Exit Exams</t>
  </si>
  <si>
    <t>Leadership Empowerment Group</t>
  </si>
  <si>
    <t>Continuing Education-Workforce Training</t>
  </si>
  <si>
    <t>Grainger</t>
  </si>
  <si>
    <t>Texas State Library</t>
  </si>
  <si>
    <t>Library-TexShare Databases Program Fee</t>
  </si>
  <si>
    <t>Get Inclusive, Inc</t>
  </si>
  <si>
    <t>Johnson Roofing, Inc.</t>
  </si>
  <si>
    <t>College Source, Inc</t>
  </si>
  <si>
    <t>Admissions-Supplies</t>
  </si>
  <si>
    <t>Metro Fire</t>
  </si>
  <si>
    <t xml:space="preserve">Sheehy, Lovelace &amp; Mayfield, </t>
  </si>
  <si>
    <t>Waco Transit</t>
  </si>
  <si>
    <t>KeithRN</t>
  </si>
  <si>
    <t>Nursing-Membership Dues</t>
  </si>
  <si>
    <t>George's</t>
  </si>
  <si>
    <t>Foundation-Scholarship Luncheon</t>
  </si>
  <si>
    <t>WorkZone LLC</t>
  </si>
  <si>
    <t>Marcom-Supplies</t>
  </si>
  <si>
    <t>Bearcom</t>
  </si>
  <si>
    <t>Glasgow International LLC</t>
  </si>
  <si>
    <t>President's Office-PD Day Speaker</t>
  </si>
  <si>
    <t>Testing-Assessment Exams</t>
  </si>
  <si>
    <t>ACFEA Tour Consultants, Inc</t>
  </si>
  <si>
    <t>Sunbeam Foods, Inc</t>
  </si>
  <si>
    <t>Qualtrics. LLC</t>
  </si>
  <si>
    <t>Research &amp; Planning-License Renewal</t>
  </si>
  <si>
    <t>Men's Golf-Supplies</t>
  </si>
  <si>
    <t>ISS-Apply Texas</t>
  </si>
  <si>
    <t>NC-SARA</t>
  </si>
  <si>
    <t>President's Office-Membership Fee</t>
  </si>
  <si>
    <t>SIDesign and Printing LLC</t>
  </si>
  <si>
    <t>Prometric LLC</t>
  </si>
  <si>
    <t>Community Health-CNA Exam Fees</t>
  </si>
  <si>
    <t>P&amp;E Mechanical Contractors LLC</t>
  </si>
  <si>
    <t>TASB Risk Management Fund</t>
  </si>
  <si>
    <t>Human Resources-Unemployment Compensation</t>
  </si>
  <si>
    <t>Jaynes, Reitmeier, Boyd &amp;</t>
  </si>
  <si>
    <t>Audit Services</t>
  </si>
  <si>
    <t>Logisoft Computer Products, LL</t>
  </si>
  <si>
    <t>Center for Teaching and Learning-Camtasia Renewal</t>
  </si>
  <si>
    <t>NJCAA Coaches Association</t>
  </si>
  <si>
    <t>Swank Motion Pictures, Inc</t>
  </si>
  <si>
    <t>Library-DataBase Software</t>
  </si>
  <si>
    <t>SAS Institute Inc</t>
  </si>
  <si>
    <t>Institutional Effectiveness-Office Analytics Renewal</t>
  </si>
  <si>
    <t>Diamond Athletics Waco LLC</t>
  </si>
  <si>
    <t>ISS-Printer Services</t>
  </si>
  <si>
    <t>Radiology-Supplies</t>
  </si>
  <si>
    <t>ACEN</t>
  </si>
  <si>
    <t>Nursing-Accreditation Dues</t>
  </si>
  <si>
    <t>ATT Mobility</t>
  </si>
  <si>
    <t>Sam Houston State University</t>
  </si>
  <si>
    <t>Research &amp; Planning-Survey Fees</t>
  </si>
  <si>
    <t>Citrix Systems Inc</t>
  </si>
  <si>
    <t>ISS-Software Renewal</t>
  </si>
  <si>
    <t>MediaLab Inc</t>
  </si>
  <si>
    <t>Med Lab-Supplies</t>
  </si>
  <si>
    <t>TXAEYC</t>
  </si>
  <si>
    <t>Child Development-Conf Fees</t>
  </si>
  <si>
    <t>Virkim</t>
  </si>
  <si>
    <t>Insight Public Sector Inc</t>
  </si>
  <si>
    <t>ISS-Barracuda Subscription</t>
  </si>
  <si>
    <t>LEARN</t>
  </si>
  <si>
    <t>ISS-NSF Unmetered Network Service</t>
  </si>
  <si>
    <t>ISs-Cloud Services</t>
  </si>
  <si>
    <t>Continuing  Education-Advertising</t>
  </si>
  <si>
    <t>Trumba Corporation</t>
  </si>
  <si>
    <t>Foundation-Catering</t>
  </si>
  <si>
    <t>NFPA</t>
  </si>
  <si>
    <t>IDEXX Distribution, Inc</t>
  </si>
  <si>
    <t>Womens Golf-Tournament Fees</t>
  </si>
  <si>
    <t>EMT-Supplies</t>
  </si>
  <si>
    <t>Alliance Electrical Group</t>
  </si>
  <si>
    <t>Financial Services-Advertising</t>
  </si>
  <si>
    <t>Central Utilities-Copier Leases</t>
  </si>
  <si>
    <t>Springshare, LLC</t>
  </si>
  <si>
    <t>U.S. Autoforce</t>
  </si>
  <si>
    <t>Infrastructure Cost</t>
  </si>
  <si>
    <t>Central Utilities-Pest Controls</t>
  </si>
  <si>
    <t>Child Care</t>
  </si>
  <si>
    <t>Adult Education-Infrastructure Cost</t>
  </si>
  <si>
    <t>Library-Periodicals</t>
  </si>
  <si>
    <t>Waco Foundation</t>
  </si>
  <si>
    <t>Archetype Innovations LLC</t>
  </si>
  <si>
    <t>EHS System Subscription</t>
  </si>
  <si>
    <t>Covetrus North America/Butler</t>
  </si>
  <si>
    <t>Evertel Techologies LLC</t>
  </si>
  <si>
    <t>Security-Subscription Dues</t>
  </si>
  <si>
    <t>Riesel ISD Scholarship Fund</t>
  </si>
  <si>
    <t>Junior League of Waco</t>
  </si>
  <si>
    <t>Library-Online Subscriptions</t>
  </si>
  <si>
    <t>ISS-Internet Service</t>
  </si>
  <si>
    <t>New Readers Press</t>
  </si>
  <si>
    <t>Adult Education-Supplies</t>
  </si>
  <si>
    <t>Internal Revenue Service</t>
  </si>
  <si>
    <t>2019 UBIT</t>
  </si>
  <si>
    <t>HOT Council of Governments</t>
  </si>
  <si>
    <t>RSVP-Advertising</t>
  </si>
  <si>
    <t>ISS-LaserJet Printer</t>
  </si>
  <si>
    <t>FACETS Healthcare Training LLC</t>
  </si>
  <si>
    <t>School's in LLC</t>
  </si>
  <si>
    <t>Bullseye Glass</t>
  </si>
  <si>
    <t>Central Texas Publishing LP</t>
  </si>
  <si>
    <t>Troy Shaw</t>
  </si>
  <si>
    <t>Preforming Arts-Other Expenses</t>
  </si>
  <si>
    <t>The Bank of New York</t>
  </si>
  <si>
    <t>Bond Series 2017-Agent Fee</t>
  </si>
  <si>
    <t>Midway Band Backers</t>
  </si>
  <si>
    <t>York's Aerobic Maintenance</t>
  </si>
  <si>
    <t>Ranch-Aerobic System Inspections</t>
  </si>
  <si>
    <t>Doreen Atkinson</t>
  </si>
  <si>
    <t>Equitation Clinic-Clinician</t>
  </si>
  <si>
    <t>Sand Creek Station Golf Course</t>
  </si>
  <si>
    <t>Men's Golf-Travel</t>
  </si>
  <si>
    <t>NurseTim, Inc</t>
  </si>
  <si>
    <t>Nursing-Subscription Dues</t>
  </si>
  <si>
    <t>Choice/ACRL Subscriptions</t>
  </si>
  <si>
    <t>Ward'sscience</t>
  </si>
  <si>
    <t>Horse Show Judge</t>
  </si>
  <si>
    <t>Global Financial Aid Services</t>
  </si>
  <si>
    <t>File Reviews</t>
  </si>
  <si>
    <t>Joe W Fly Co., Inc</t>
  </si>
  <si>
    <t>Hole in the Roof Marketing</t>
  </si>
  <si>
    <t>Athletics-Coaches Association Dues</t>
  </si>
  <si>
    <t>Carolina Biological Supply Com</t>
  </si>
  <si>
    <t>ISS-Red Hat Server</t>
  </si>
  <si>
    <t>Rachel Wicker</t>
  </si>
  <si>
    <t>Softball-Travel</t>
  </si>
  <si>
    <t>Alsco Inc</t>
  </si>
  <si>
    <t>Red Wing Shoe Company, Inc</t>
  </si>
  <si>
    <t>Pendley Productions &amp; Rentals</t>
  </si>
  <si>
    <t>RSVP-Supplies</t>
  </si>
  <si>
    <t>La Vega Pirates</t>
  </si>
  <si>
    <t>Diboll ISD</t>
  </si>
  <si>
    <t>CBL RM-WACO, LLC</t>
  </si>
  <si>
    <t>RSVP-Health Fair</t>
  </si>
  <si>
    <t>Concord Theatricals Corp</t>
  </si>
  <si>
    <t>Theatre-Performance Fees</t>
  </si>
  <si>
    <t>Nub Games, Inc</t>
  </si>
  <si>
    <t>Security-Radio System</t>
  </si>
  <si>
    <t>Open Text Corporation</t>
  </si>
  <si>
    <t>ISS-Texting Services</t>
  </si>
  <si>
    <t>Chemistry-Supplies</t>
  </si>
  <si>
    <t>Respiratory Care-Supplies</t>
  </si>
  <si>
    <t>Adult Education-Membership Dues</t>
  </si>
  <si>
    <t>Central Duplicating-Copier Leases</t>
  </si>
  <si>
    <t>Marucci Sports</t>
  </si>
  <si>
    <t>Vari Sales Corporation</t>
  </si>
  <si>
    <t>TCCTA</t>
  </si>
  <si>
    <t>William Serrata</t>
  </si>
  <si>
    <t>Commencement Speaker Travel Reimb</t>
  </si>
  <si>
    <t>Colors of Texas</t>
  </si>
  <si>
    <t>President's Office-Supplies for Retreat</t>
  </si>
  <si>
    <t>Judith A. Marcos</t>
  </si>
  <si>
    <t>NASA Competition-Prize Money</t>
  </si>
  <si>
    <t>TADDPNP</t>
  </si>
  <si>
    <t>Nursing-Conf Fees</t>
  </si>
  <si>
    <t>John R. Storm</t>
  </si>
  <si>
    <t>Art-Guest Speaker</t>
  </si>
  <si>
    <t>Joey DeLeon</t>
  </si>
  <si>
    <t>Vet Tech-Farrier Services</t>
  </si>
  <si>
    <t>Kevin G. Lightfoot</t>
  </si>
  <si>
    <t>Library Services-Travel</t>
  </si>
  <si>
    <t>Glenn D. Downing</t>
  </si>
  <si>
    <t>Action Rental</t>
  </si>
  <si>
    <t>VPISE-After Hours Business Event</t>
  </si>
  <si>
    <t>CBDNA</t>
  </si>
  <si>
    <t>Financial Services-Supplies</t>
  </si>
  <si>
    <t>Athletics-Postage</t>
  </si>
  <si>
    <t>Paralegal-Online Subscription</t>
  </si>
  <si>
    <t>Kanopy Inc</t>
  </si>
  <si>
    <t>Aaron G. Amundson</t>
  </si>
  <si>
    <t>Rad Tech Student Org-Award</t>
  </si>
  <si>
    <t>David C. Chrisner</t>
  </si>
  <si>
    <t>Jennifer A. Crabtree</t>
  </si>
  <si>
    <t>Cristal Longoria Fernandez</t>
  </si>
  <si>
    <t>Lindsey N. Miano</t>
  </si>
  <si>
    <t>Mariana Molina-Gonzalez</t>
  </si>
  <si>
    <t>Reagan M. Moore</t>
  </si>
  <si>
    <t>Destiny A. Sanchez</t>
  </si>
  <si>
    <t>LaTasha T. Davis</t>
  </si>
  <si>
    <t>CREW-Travel</t>
  </si>
  <si>
    <t>Uline, Inc.</t>
  </si>
  <si>
    <t>MCM Elegante Suites</t>
  </si>
  <si>
    <t>NJCAA-Supplies</t>
  </si>
  <si>
    <t>Raintree Scholarship Fund</t>
  </si>
  <si>
    <t>Midway HighSchoolBooster Club</t>
  </si>
  <si>
    <t>Music-Advertising</t>
  </si>
  <si>
    <t>Automatic Chef</t>
  </si>
  <si>
    <t>ESEC-Supplies</t>
  </si>
  <si>
    <t>Esquire of Texas</t>
  </si>
  <si>
    <t>Rotary Club of Waco</t>
  </si>
  <si>
    <t>Foundation-Membership Dues</t>
  </si>
  <si>
    <t>President's Office-Membershipp Dues</t>
  </si>
  <si>
    <t>Hannah R. Dillard</t>
  </si>
  <si>
    <t>Kandy Matus</t>
  </si>
  <si>
    <t>Darcy R. Taylor</t>
  </si>
  <si>
    <t>Continuing Education-Advertising</t>
  </si>
  <si>
    <t>Sharon S. Smith</t>
  </si>
  <si>
    <t>Human Services-Aquarium Services</t>
  </si>
  <si>
    <t>Lexis-Nexis</t>
  </si>
  <si>
    <t>SecuritySupplies</t>
  </si>
  <si>
    <t>TACRAO</t>
  </si>
  <si>
    <t>Student Records-Membership Dues</t>
  </si>
  <si>
    <t>TACTE</t>
  </si>
  <si>
    <t>VPISE-Membership Dues</t>
  </si>
  <si>
    <t>BWI-Schulenburg</t>
  </si>
  <si>
    <t>Grant M. Parr</t>
  </si>
  <si>
    <t>Blue Bell Creameries, L.P.</t>
  </si>
  <si>
    <t>Convocation</t>
  </si>
  <si>
    <t>Krissica L. Harper</t>
  </si>
  <si>
    <t>Trio-Speaker</t>
  </si>
  <si>
    <t>MEOC-Telephone</t>
  </si>
  <si>
    <t>Custodian-Supplies to ESEC</t>
  </si>
  <si>
    <t>Custodial supplies to ESEC</t>
  </si>
  <si>
    <t>Kenneth S. Walker</t>
  </si>
  <si>
    <t>SAWBC</t>
  </si>
  <si>
    <t>Womens Basketball-Coaches Membership Dues</t>
  </si>
  <si>
    <t>Education Digital Marketing</t>
  </si>
  <si>
    <t>Peter A. Olson</t>
  </si>
  <si>
    <t>Jodi A. Harper</t>
  </si>
  <si>
    <t>Exchange Student Travel</t>
  </si>
  <si>
    <t>Sydney R. Rankin</t>
  </si>
  <si>
    <t>Resp Care-Instructional Travel</t>
  </si>
  <si>
    <t>Kenedy J. Fuller</t>
  </si>
  <si>
    <t>Migdia Julme</t>
  </si>
  <si>
    <t>Sarah A. Wills</t>
  </si>
  <si>
    <t>McJcd-Business Office</t>
  </si>
  <si>
    <t>Campus Police-Supplies</t>
  </si>
  <si>
    <t>Matheson Tri-Gas, Inc</t>
  </si>
  <si>
    <t>HILL COLLEGE</t>
  </si>
  <si>
    <t>Adult Education-Fork Lift Class</t>
  </si>
  <si>
    <t>Insurors of Texas</t>
  </si>
  <si>
    <t>Insurance-Notary</t>
  </si>
  <si>
    <t>Steven W. Wenzel</t>
  </si>
  <si>
    <t>Keith's Ace Hardware</t>
  </si>
  <si>
    <t>Bookstore-Campus Card</t>
  </si>
  <si>
    <t>Alliance Laundry Systems</t>
  </si>
  <si>
    <t>TxNCBC</t>
  </si>
  <si>
    <t>Neyra I. Bazaldua</t>
  </si>
  <si>
    <t>Foundation-Special events</t>
  </si>
  <si>
    <t>Construction Edge</t>
  </si>
  <si>
    <t>Child Developmet-Supplies</t>
  </si>
  <si>
    <t>Michael J. Bell</t>
  </si>
  <si>
    <t>Continuing Education-Refund</t>
  </si>
  <si>
    <t>Rad Tech-Membership Fees</t>
  </si>
  <si>
    <t>Carla M. Morphis</t>
  </si>
  <si>
    <t>Stacy A. Reeves</t>
  </si>
  <si>
    <t>Sue Allen</t>
  </si>
  <si>
    <t>Vet Tech-Other Expenses</t>
  </si>
  <si>
    <t>Ambolds</t>
  </si>
  <si>
    <t>Steve Surguy</t>
  </si>
  <si>
    <t>Nursing-Supplies</t>
  </si>
  <si>
    <t>United Parcel Service</t>
  </si>
  <si>
    <t>Mail Services-Postage</t>
  </si>
  <si>
    <t>Viktorie Indrova</t>
  </si>
  <si>
    <t>International Student-Travel</t>
  </si>
  <si>
    <t>Allison L. Halbert</t>
  </si>
  <si>
    <t>Sandy J. Butler</t>
  </si>
  <si>
    <t>Deborah Gurcan</t>
  </si>
  <si>
    <t>Candace A. Schwakhofer</t>
  </si>
  <si>
    <t>Nursing App Refund</t>
  </si>
  <si>
    <t>Award Specialties</t>
  </si>
  <si>
    <t>Security-Postage</t>
  </si>
  <si>
    <t>ISS-Network Management</t>
  </si>
  <si>
    <t>Title IX-Campus Save Renewal</t>
  </si>
  <si>
    <t>Music-Concert 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</si>
</sst>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mmmm\-yy"/>
    <numFmt numFmtId="167" formatCode="_(* #,##0_);_(* \(#,##0\);_(* &quot;-&quot;??_);_(@_)"/>
    <numFmt numFmtId="168" formatCode="&quot;$&quot;#,##0.00"/>
    <numFmt numFmtId="169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gray0625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4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5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6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9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10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11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4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3" fillId="1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4" fillId="3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5" fillId="20" borderId="1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16" fillId="21" borderId="2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30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NumberFormat="1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0" fontId="0" fillId="0" borderId="0" xfId="0" applyBorder="1"/>
    <xf numFmtId="37" fontId="0" fillId="0" borderId="0" xfId="0" applyNumberFormat="1" applyBorder="1"/>
    <xf numFmtId="10" fontId="0" fillId="0" borderId="0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/>
    <xf numFmtId="37" fontId="0" fillId="25" borderId="0" xfId="0" applyNumberFormat="1" applyFill="1" applyBorder="1"/>
    <xf numFmtId="3" fontId="0" fillId="25" borderId="0" xfId="0" applyNumberFormat="1" applyFill="1" applyBorder="1"/>
    <xf numFmtId="0" fontId="0" fillId="25" borderId="0" xfId="0" applyFill="1" applyBorder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 applyBorder="1"/>
    <xf numFmtId="165" fontId="0" fillId="0" borderId="0" xfId="0" applyNumberFormat="1" applyBorder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7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7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37" fontId="0" fillId="0" borderId="0" xfId="0" applyNumberFormat="1" applyFill="1" applyBorder="1"/>
    <xf numFmtId="167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7" fontId="7" fillId="0" borderId="17" xfId="136" applyNumberFormat="1" applyBorder="1"/>
    <xf numFmtId="0" fontId="9" fillId="24" borderId="39" xfId="0" applyNumberFormat="1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8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10" fontId="0" fillId="0" borderId="0" xfId="0" applyNumberFormat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7" fontId="30" fillId="0" borderId="0" xfId="136" applyNumberFormat="1" applyFont="1"/>
    <xf numFmtId="167" fontId="7" fillId="0" borderId="0" xfId="136" applyNumberFormat="1" applyBorder="1"/>
    <xf numFmtId="167" fontId="7" fillId="0" borderId="16" xfId="136" applyNumberFormat="1" applyBorder="1"/>
    <xf numFmtId="167" fontId="7" fillId="0" borderId="12" xfId="136" applyNumberFormat="1" applyBorder="1"/>
    <xf numFmtId="1" fontId="0" fillId="0" borderId="26" xfId="136" applyNumberFormat="1" applyFont="1" applyBorder="1"/>
    <xf numFmtId="1" fontId="0" fillId="0" borderId="26" xfId="0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4" xfId="0" applyFont="1" applyBorder="1"/>
    <xf numFmtId="0" fontId="32" fillId="0" borderId="12" xfId="0" applyFont="1" applyBorder="1"/>
    <xf numFmtId="0" fontId="8" fillId="0" borderId="8" xfId="0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7" borderId="8" xfId="0" applyFont="1" applyFill="1" applyBorder="1" applyAlignment="1">
      <alignment horizontal="center"/>
    </xf>
    <xf numFmtId="0" fontId="32" fillId="0" borderId="10" xfId="0" applyFont="1" applyBorder="1"/>
    <xf numFmtId="0" fontId="8" fillId="0" borderId="10" xfId="0" applyFont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33" fillId="0" borderId="12" xfId="0" applyFont="1" applyBorder="1"/>
    <xf numFmtId="0" fontId="26" fillId="0" borderId="12" xfId="0" applyFont="1" applyBorder="1"/>
    <xf numFmtId="165" fontId="26" fillId="26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26" borderId="12" xfId="0" applyFont="1" applyFill="1" applyBorder="1"/>
    <xf numFmtId="0" fontId="26" fillId="27" borderId="12" xfId="0" applyFont="1" applyFill="1" applyBorder="1"/>
    <xf numFmtId="0" fontId="8" fillId="0" borderId="10" xfId="0" applyFont="1" applyBorder="1"/>
    <xf numFmtId="165" fontId="11" fillId="0" borderId="0" xfId="0" applyNumberFormat="1" applyFont="1"/>
    <xf numFmtId="165" fontId="26" fillId="0" borderId="12" xfId="149" applyFont="1" applyBorder="1"/>
    <xf numFmtId="165" fontId="26" fillId="26" borderId="12" xfId="149" applyFont="1" applyFill="1" applyBorder="1"/>
    <xf numFmtId="37" fontId="26" fillId="0" borderId="12" xfId="143" applyNumberFormat="1" applyFont="1" applyBorder="1"/>
    <xf numFmtId="37" fontId="26" fillId="26" borderId="12" xfId="0" applyNumberFormat="1" applyFont="1" applyFill="1" applyBorder="1"/>
    <xf numFmtId="37" fontId="26" fillId="26" borderId="12" xfId="143" applyNumberFormat="1" applyFont="1" applyFill="1" applyBorder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7" fontId="26" fillId="0" borderId="0" xfId="136" applyNumberFormat="1" applyFont="1"/>
    <xf numFmtId="165" fontId="26" fillId="59" borderId="12" xfId="149" applyFont="1" applyFill="1" applyBorder="1"/>
    <xf numFmtId="165" fontId="26" fillId="27" borderId="12" xfId="149" applyFont="1" applyFill="1" applyBorder="1"/>
    <xf numFmtId="37" fontId="26" fillId="59" borderId="12" xfId="0" applyNumberFormat="1" applyFont="1" applyFill="1" applyBorder="1"/>
    <xf numFmtId="37" fontId="26" fillId="27" borderId="12" xfId="136" applyNumberFormat="1" applyFont="1" applyFill="1" applyBorder="1"/>
    <xf numFmtId="0" fontId="33" fillId="0" borderId="44" xfId="0" applyFont="1" applyBorder="1"/>
    <xf numFmtId="37" fontId="9" fillId="0" borderId="44" xfId="143" applyNumberFormat="1" applyFont="1" applyBorder="1"/>
    <xf numFmtId="37" fontId="9" fillId="26" borderId="44" xfId="143" applyNumberFormat="1" applyFont="1" applyFill="1" applyBorder="1"/>
    <xf numFmtId="37" fontId="9" fillId="27" borderId="44" xfId="143" applyNumberFormat="1" applyFont="1" applyFill="1" applyBorder="1"/>
    <xf numFmtId="37" fontId="9" fillId="27" borderId="44" xfId="136" applyNumberFormat="1" applyFont="1" applyFill="1" applyBorder="1"/>
    <xf numFmtId="37" fontId="26" fillId="0" borderId="44" xfId="143" applyNumberFormat="1" applyFont="1" applyBorder="1"/>
    <xf numFmtId="37" fontId="26" fillId="26" borderId="44" xfId="143" applyNumberFormat="1" applyFont="1" applyFill="1" applyBorder="1"/>
    <xf numFmtId="37" fontId="26" fillId="27" borderId="44" xfId="143" applyNumberFormat="1" applyFont="1" applyFill="1" applyBorder="1"/>
    <xf numFmtId="37" fontId="26" fillId="27" borderId="12" xfId="143" applyNumberFormat="1" applyFont="1" applyFill="1" applyBorder="1"/>
    <xf numFmtId="37" fontId="26" fillId="0" borderId="10" xfId="143" applyNumberFormat="1" applyFont="1" applyBorder="1"/>
    <xf numFmtId="37" fontId="26" fillId="26" borderId="10" xfId="143" applyNumberFormat="1" applyFont="1" applyFill="1" applyBorder="1"/>
    <xf numFmtId="37" fontId="26" fillId="27" borderId="10" xfId="143" applyNumberFormat="1" applyFont="1" applyFill="1" applyBorder="1"/>
    <xf numFmtId="0" fontId="33" fillId="0" borderId="10" xfId="0" applyFont="1" applyBorder="1"/>
    <xf numFmtId="37" fontId="9" fillId="0" borderId="10" xfId="0" applyNumberFormat="1" applyFont="1" applyBorder="1"/>
    <xf numFmtId="37" fontId="9" fillId="26" borderId="10" xfId="143" applyNumberFormat="1" applyFont="1" applyFill="1" applyBorder="1"/>
    <xf numFmtId="37" fontId="9" fillId="27" borderId="10" xfId="143" applyNumberFormat="1" applyFont="1" applyFill="1" applyBorder="1"/>
    <xf numFmtId="165" fontId="33" fillId="0" borderId="10" xfId="144" applyNumberFormat="1" applyFont="1" applyBorder="1" applyAlignment="1">
      <alignment horizontal="right"/>
    </xf>
    <xf numFmtId="165" fontId="33" fillId="26" borderId="10" xfId="144" applyNumberFormat="1" applyFont="1" applyFill="1" applyBorder="1" applyAlignment="1">
      <alignment horizontal="right"/>
    </xf>
    <xf numFmtId="165" fontId="33" fillId="27" borderId="10" xfId="144" applyNumberFormat="1" applyFont="1" applyFill="1" applyBorder="1"/>
    <xf numFmtId="167" fontId="0" fillId="0" borderId="0" xfId="136" applyNumberFormat="1" applyFont="1"/>
    <xf numFmtId="167" fontId="7" fillId="0" borderId="10" xfId="136" applyNumberFormat="1" applyBorder="1"/>
    <xf numFmtId="167" fontId="7" fillId="0" borderId="38" xfId="136" applyNumberFormat="1" applyBorder="1"/>
    <xf numFmtId="167" fontId="7" fillId="0" borderId="20" xfId="136" applyNumberFormat="1" applyBorder="1"/>
    <xf numFmtId="167" fontId="29" fillId="0" borderId="18" xfId="136" applyNumberFormat="1" applyFont="1" applyBorder="1"/>
    <xf numFmtId="167" fontId="7" fillId="0" borderId="16" xfId="136" applyNumberFormat="1" applyFont="1" applyBorder="1"/>
    <xf numFmtId="169" fontId="7" fillId="0" borderId="0" xfId="144" applyNumberFormat="1" applyFont="1"/>
    <xf numFmtId="169" fontId="7" fillId="0" borderId="38" xfId="144" applyNumberFormat="1" applyBorder="1"/>
    <xf numFmtId="169" fontId="7" fillId="0" borderId="20" xfId="144" applyNumberFormat="1" applyBorder="1"/>
    <xf numFmtId="169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9" fontId="7" fillId="0" borderId="12" xfId="144" applyNumberFormat="1" applyBorder="1"/>
    <xf numFmtId="167" fontId="7" fillId="0" borderId="22" xfId="136" applyNumberFormat="1" applyBorder="1"/>
    <xf numFmtId="167" fontId="7" fillId="0" borderId="12" xfId="136" applyNumberFormat="1" applyFont="1" applyBorder="1"/>
    <xf numFmtId="37" fontId="7" fillId="0" borderId="12" xfId="136" applyNumberFormat="1" applyBorder="1"/>
    <xf numFmtId="169" fontId="7" fillId="0" borderId="22" xfId="144" applyNumberFormat="1" applyBorder="1"/>
    <xf numFmtId="165" fontId="7" fillId="0" borderId="12" xfId="149" applyFont="1" applyBorder="1"/>
    <xf numFmtId="0" fontId="7" fillId="0" borderId="12" xfId="0" applyFont="1" applyBorder="1"/>
    <xf numFmtId="0" fontId="11" fillId="0" borderId="0" xfId="0" applyFont="1" applyFill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0" fontId="11" fillId="0" borderId="30" xfId="0" applyFont="1" applyFill="1" applyBorder="1"/>
    <xf numFmtId="14" fontId="11" fillId="0" borderId="48" xfId="0" applyNumberFormat="1" applyFont="1" applyFill="1" applyBorder="1" applyAlignment="1">
      <alignment horizontal="center"/>
    </xf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Fill="1" applyBorder="1" applyAlignment="1">
      <alignment horizontal="center"/>
    </xf>
    <xf numFmtId="0" fontId="11" fillId="0" borderId="45" xfId="0" applyFont="1" applyFill="1" applyBorder="1"/>
    <xf numFmtId="0" fontId="11" fillId="0" borderId="61" xfId="0" applyFont="1" applyFill="1" applyBorder="1"/>
    <xf numFmtId="0" fontId="11" fillId="0" borderId="47" xfId="0" applyFont="1" applyFill="1" applyBorder="1"/>
    <xf numFmtId="0" fontId="11" fillId="0" borderId="46" xfId="0" applyFont="1" applyFill="1" applyBorder="1" applyAlignment="1">
      <alignment horizontal="center"/>
    </xf>
    <xf numFmtId="0" fontId="7" fillId="0" borderId="0" xfId="0" applyFont="1"/>
    <xf numFmtId="167" fontId="7" fillId="0" borderId="18" xfId="136" applyNumberFormat="1" applyFont="1" applyBorder="1"/>
    <xf numFmtId="169" fontId="7" fillId="0" borderId="17" xfId="144" applyNumberFormat="1" applyFont="1" applyBorder="1"/>
    <xf numFmtId="167" fontId="0" fillId="0" borderId="17" xfId="136" applyNumberFormat="1" applyFont="1" applyBorder="1"/>
    <xf numFmtId="167" fontId="7" fillId="0" borderId="18" xfId="136" applyNumberFormat="1" applyBorder="1"/>
    <xf numFmtId="167" fontId="7" fillId="0" borderId="17" xfId="136" applyNumberFormat="1" applyFont="1" applyBorder="1"/>
    <xf numFmtId="167" fontId="7" fillId="0" borderId="0" xfId="136" applyNumberFormat="1"/>
    <xf numFmtId="167" fontId="0" fillId="0" borderId="0" xfId="136" applyNumberFormat="1" applyFont="1"/>
    <xf numFmtId="169" fontId="7" fillId="0" borderId="0" xfId="144" applyNumberFormat="1" applyFont="1"/>
    <xf numFmtId="167" fontId="7" fillId="0" borderId="0" xfId="136" applyNumberFormat="1"/>
    <xf numFmtId="167" fontId="7" fillId="0" borderId="0" xfId="136" applyNumberFormat="1" applyBorder="1"/>
    <xf numFmtId="167" fontId="7" fillId="0" borderId="16" xfId="136" applyNumberFormat="1" applyBorder="1"/>
    <xf numFmtId="167" fontId="7" fillId="0" borderId="17" xfId="136" applyNumberForma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37" fontId="0" fillId="0" borderId="13" xfId="0" applyNumberFormat="1" applyBorder="1"/>
    <xf numFmtId="10" fontId="0" fillId="0" borderId="0" xfId="0" applyNumberFormat="1" applyBorder="1"/>
    <xf numFmtId="37" fontId="0" fillId="0" borderId="12" xfId="0" applyNumberFormat="1" applyBorder="1"/>
    <xf numFmtId="0" fontId="0" fillId="0" borderId="0" xfId="0"/>
    <xf numFmtId="0" fontId="7" fillId="0" borderId="10" xfId="0" applyFont="1" applyBorder="1"/>
    <xf numFmtId="37" fontId="7" fillId="0" borderId="0" xfId="0" applyNumberFormat="1" applyFont="1"/>
    <xf numFmtId="3" fontId="0" fillId="0" borderId="12" xfId="0" applyNumberFormat="1" applyFont="1" applyBorder="1"/>
    <xf numFmtId="37" fontId="0" fillId="0" borderId="0" xfId="0" applyNumberFormat="1" applyFill="1"/>
    <xf numFmtId="0" fontId="11" fillId="0" borderId="30" xfId="0" applyFont="1" applyBorder="1" applyAlignme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166" fontId="9" fillId="0" borderId="0" xfId="0" quotePrefix="1" applyNumberFormat="1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17" fontId="8" fillId="0" borderId="49" xfId="0" applyNumberFormat="1" applyFont="1" applyFill="1" applyBorder="1" applyAlignment="1">
      <alignment horizontal="center"/>
    </xf>
    <xf numFmtId="17" fontId="8" fillId="0" borderId="50" xfId="0" applyNumberFormat="1" applyFont="1" applyFill="1" applyBorder="1" applyAlignment="1">
      <alignment horizontal="center"/>
    </xf>
    <xf numFmtId="17" fontId="8" fillId="0" borderId="51" xfId="0" applyNumberFormat="1" applyFont="1" applyFill="1" applyBorder="1" applyAlignment="1">
      <alignment horizontal="center"/>
    </xf>
    <xf numFmtId="17" fontId="8" fillId="0" borderId="49" xfId="0" quotePrefix="1" applyNumberFormat="1" applyFont="1" applyBorder="1" applyAlignment="1">
      <alignment horizontal="center"/>
    </xf>
    <xf numFmtId="17" fontId="8" fillId="0" borderId="50" xfId="0" quotePrefix="1" applyNumberFormat="1" applyFont="1" applyBorder="1" applyAlignment="1">
      <alignment horizontal="center"/>
    </xf>
    <xf numFmtId="17" fontId="8" fillId="0" borderId="51" xfId="0" quotePrefix="1" applyNumberFormat="1" applyFont="1" applyBorder="1" applyAlignment="1">
      <alignment horizontal="center"/>
    </xf>
    <xf numFmtId="0" fontId="31" fillId="0" borderId="37" xfId="0" applyNumberFormat="1" applyFont="1" applyBorder="1" applyAlignment="1">
      <alignment horizontal="center"/>
    </xf>
    <xf numFmtId="0" fontId="31" fillId="0" borderId="16" xfId="0" applyNumberFormat="1" applyFont="1" applyBorder="1" applyAlignment="1">
      <alignment horizontal="center"/>
    </xf>
    <xf numFmtId="0" fontId="31" fillId="0" borderId="31" xfId="0" applyNumberFormat="1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4"/>
  <sheetViews>
    <sheetView tabSelected="1" topLeftCell="A7" zoomScaleNormal="100" workbookViewId="0">
      <selection activeCell="E3" sqref="E3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15" customHeight="1" x14ac:dyDescent="0.2">
      <c r="A1" t="s">
        <v>36</v>
      </c>
    </row>
    <row r="2" spans="1:7" ht="15" customHeight="1" x14ac:dyDescent="0.2"/>
    <row r="3" spans="1:7" ht="15" customHeight="1" x14ac:dyDescent="0.2"/>
    <row r="4" spans="1:7" ht="15" customHeight="1" x14ac:dyDescent="0.25">
      <c r="A4" s="212" t="s">
        <v>0</v>
      </c>
      <c r="B4" s="212"/>
      <c r="C4" s="212"/>
      <c r="D4" s="212"/>
      <c r="E4" s="212"/>
    </row>
    <row r="5" spans="1:7" ht="15" customHeight="1" x14ac:dyDescent="0.25">
      <c r="A5" s="212" t="s">
        <v>1</v>
      </c>
      <c r="B5" s="212"/>
      <c r="C5" s="212"/>
      <c r="D5" s="212"/>
      <c r="E5" s="212"/>
    </row>
    <row r="6" spans="1:7" ht="15" customHeight="1" x14ac:dyDescent="0.25">
      <c r="A6" s="213">
        <v>44834</v>
      </c>
      <c r="B6" s="213"/>
      <c r="C6" s="213"/>
      <c r="D6" s="213"/>
      <c r="E6" s="213"/>
    </row>
    <row r="7" spans="1:7" ht="15" customHeight="1" x14ac:dyDescent="0.2">
      <c r="A7" s="1" t="s">
        <v>36</v>
      </c>
      <c r="B7" s="1"/>
      <c r="C7" s="1"/>
      <c r="D7" s="1"/>
      <c r="E7" s="1"/>
    </row>
    <row r="8" spans="1:7" ht="15" customHeight="1" x14ac:dyDescent="0.2">
      <c r="A8" s="1"/>
      <c r="B8" s="2" t="s">
        <v>249</v>
      </c>
      <c r="C8" s="2" t="s">
        <v>250</v>
      </c>
      <c r="D8" s="3" t="s">
        <v>249</v>
      </c>
      <c r="E8" s="4" t="s">
        <v>2</v>
      </c>
    </row>
    <row r="9" spans="1:7" ht="15" customHeight="1" x14ac:dyDescent="0.2">
      <c r="A9" s="1"/>
      <c r="B9" s="5">
        <v>2021</v>
      </c>
      <c r="C9" s="5">
        <v>2022</v>
      </c>
      <c r="D9" s="5">
        <v>2022</v>
      </c>
      <c r="E9" s="6" t="s">
        <v>251</v>
      </c>
    </row>
    <row r="10" spans="1:7" ht="15" customHeight="1" x14ac:dyDescent="0.2">
      <c r="A10" s="33" t="s">
        <v>3</v>
      </c>
      <c r="B10" s="16"/>
      <c r="C10" s="16"/>
      <c r="D10" s="1"/>
      <c r="E10" s="167"/>
    </row>
    <row r="11" spans="1:7" ht="15" customHeight="1" x14ac:dyDescent="0.2">
      <c r="A11" s="34"/>
      <c r="B11" s="16"/>
      <c r="C11" s="16"/>
      <c r="D11" s="1"/>
      <c r="E11" s="7"/>
    </row>
    <row r="12" spans="1:7" ht="15" customHeight="1" x14ac:dyDescent="0.2">
      <c r="A12" s="34" t="s">
        <v>86</v>
      </c>
      <c r="B12" s="196">
        <v>20693157</v>
      </c>
      <c r="C12" s="190">
        <v>29216478</v>
      </c>
      <c r="D12" s="162">
        <f>25100774+1429600-51711-827491</f>
        <v>25651172</v>
      </c>
      <c r="E12" s="168">
        <f>D12-C12</f>
        <v>-3565306</v>
      </c>
      <c r="F12" s="17"/>
      <c r="G12" s="165"/>
    </row>
    <row r="13" spans="1:7" ht="15" customHeight="1" x14ac:dyDescent="0.2">
      <c r="A13" s="34" t="s">
        <v>85</v>
      </c>
      <c r="B13" s="195">
        <v>4525003</v>
      </c>
      <c r="C13" s="191">
        <v>2623338</v>
      </c>
      <c r="D13" s="156">
        <f>3422187-1102009</f>
        <v>2320178</v>
      </c>
      <c r="E13" s="98">
        <f t="shared" ref="E13:E17" si="0">D13-C13</f>
        <v>-303160</v>
      </c>
      <c r="F13" s="19"/>
      <c r="G13" s="165"/>
    </row>
    <row r="14" spans="1:7" ht="15" customHeight="1" x14ac:dyDescent="0.2">
      <c r="A14" s="34" t="s">
        <v>4</v>
      </c>
      <c r="B14" s="194">
        <v>11884</v>
      </c>
      <c r="C14" s="79">
        <v>21876</v>
      </c>
      <c r="D14" s="42">
        <v>25993</v>
      </c>
      <c r="E14" s="98">
        <f t="shared" si="0"/>
        <v>4117</v>
      </c>
      <c r="F14" s="19"/>
    </row>
    <row r="15" spans="1:7" ht="15" customHeight="1" x14ac:dyDescent="0.2">
      <c r="A15" s="34" t="s">
        <v>5</v>
      </c>
      <c r="B15" s="194">
        <v>2315</v>
      </c>
      <c r="C15" s="79">
        <v>2581191</v>
      </c>
      <c r="D15" s="42">
        <f>-1099552+1102009</f>
        <v>2457</v>
      </c>
      <c r="E15" s="98">
        <f t="shared" si="0"/>
        <v>-2578734</v>
      </c>
      <c r="F15" s="19"/>
      <c r="G15" s="188"/>
    </row>
    <row r="16" spans="1:7" ht="15" customHeight="1" x14ac:dyDescent="0.2">
      <c r="A16" s="86" t="s">
        <v>54</v>
      </c>
      <c r="B16" s="197">
        <v>6257130</v>
      </c>
      <c r="C16" s="79">
        <v>4565609</v>
      </c>
      <c r="D16" s="42">
        <v>4565609</v>
      </c>
      <c r="E16" s="98">
        <f t="shared" si="0"/>
        <v>0</v>
      </c>
      <c r="F16" s="102"/>
      <c r="G16" s="47"/>
    </row>
    <row r="17" spans="1:7" ht="15" customHeight="1" x14ac:dyDescent="0.2">
      <c r="A17" s="86" t="s">
        <v>57</v>
      </c>
      <c r="B17" s="199">
        <v>12293477</v>
      </c>
      <c r="C17" s="192">
        <f>12293477-3053657</f>
        <v>9239820</v>
      </c>
      <c r="D17" s="97">
        <f>12293477-3053657</f>
        <v>9239820</v>
      </c>
      <c r="E17" s="157">
        <f t="shared" si="0"/>
        <v>0</v>
      </c>
      <c r="G17" s="47"/>
    </row>
    <row r="18" spans="1:7" ht="15" customHeight="1" x14ac:dyDescent="0.2">
      <c r="A18" s="34"/>
      <c r="B18" s="79"/>
      <c r="C18" s="79"/>
      <c r="D18" s="42"/>
      <c r="E18" s="98"/>
    </row>
    <row r="19" spans="1:7" ht="15" customHeight="1" thickBot="1" x14ac:dyDescent="0.25">
      <c r="A19" s="34" t="s">
        <v>6</v>
      </c>
      <c r="B19" s="158">
        <f>SUM(B12:B17)</f>
        <v>43782966</v>
      </c>
      <c r="C19" s="158">
        <f>SUM(C12:C17)</f>
        <v>48248312</v>
      </c>
      <c r="D19" s="159">
        <f>SUM(D12:D17)</f>
        <v>41805229</v>
      </c>
      <c r="E19" s="169">
        <f>SUM(E12:E16)</f>
        <v>-6443083</v>
      </c>
      <c r="F19" s="19"/>
    </row>
    <row r="20" spans="1:7" ht="15" customHeight="1" thickTop="1" x14ac:dyDescent="0.2">
      <c r="A20" s="34"/>
      <c r="B20" s="79"/>
      <c r="C20" s="79"/>
      <c r="D20" s="42"/>
      <c r="E20" s="98"/>
    </row>
    <row r="21" spans="1:7" ht="15" customHeight="1" x14ac:dyDescent="0.2">
      <c r="A21" s="35" t="s">
        <v>7</v>
      </c>
      <c r="B21" s="79"/>
      <c r="C21" s="79"/>
      <c r="D21" s="42"/>
      <c r="E21" s="170"/>
      <c r="F21" s="46"/>
    </row>
    <row r="22" spans="1:7" ht="15" customHeight="1" x14ac:dyDescent="0.2">
      <c r="A22" s="34"/>
      <c r="B22" s="96"/>
      <c r="C22" s="79"/>
      <c r="D22" s="42"/>
      <c r="E22" s="98"/>
    </row>
    <row r="23" spans="1:7" ht="15" customHeight="1" x14ac:dyDescent="0.2">
      <c r="A23" s="176" t="s">
        <v>88</v>
      </c>
      <c r="B23" s="42">
        <v>2567414</v>
      </c>
      <c r="C23" s="79">
        <v>3579450</v>
      </c>
      <c r="D23" s="42">
        <v>2779402</v>
      </c>
      <c r="E23" s="98">
        <f>D23-C23</f>
        <v>-800048</v>
      </c>
      <c r="F23" s="47"/>
    </row>
    <row r="24" spans="1:7" ht="15" customHeight="1" x14ac:dyDescent="0.2">
      <c r="A24" s="86" t="s">
        <v>58</v>
      </c>
      <c r="B24" s="95">
        <v>16261639</v>
      </c>
      <c r="C24" s="193">
        <v>7293846</v>
      </c>
      <c r="D24" s="95">
        <v>7293846</v>
      </c>
      <c r="E24" s="98">
        <f t="shared" ref="E24:E29" si="1">D24-C24</f>
        <v>0</v>
      </c>
      <c r="F24" s="47"/>
    </row>
    <row r="25" spans="1:7" ht="15" customHeight="1" x14ac:dyDescent="0.2">
      <c r="A25" s="86" t="s">
        <v>59</v>
      </c>
      <c r="B25" s="95">
        <v>47067445</v>
      </c>
      <c r="C25" s="193">
        <f>47067445+3376127</f>
        <v>50443572</v>
      </c>
      <c r="D25" s="95">
        <f>47067445+3376127</f>
        <v>50443572</v>
      </c>
      <c r="E25" s="98">
        <f t="shared" si="1"/>
        <v>0</v>
      </c>
      <c r="F25" s="47"/>
    </row>
    <row r="26" spans="1:7" ht="15" customHeight="1" x14ac:dyDescent="0.2">
      <c r="A26" s="176" t="s">
        <v>89</v>
      </c>
      <c r="B26" s="95">
        <v>1080235</v>
      </c>
      <c r="C26" s="193">
        <v>1124403</v>
      </c>
      <c r="D26" s="95">
        <v>1123485</v>
      </c>
      <c r="E26" s="98">
        <f t="shared" si="1"/>
        <v>-918</v>
      </c>
      <c r="F26" s="47"/>
    </row>
    <row r="27" spans="1:7" ht="15" customHeight="1" x14ac:dyDescent="0.2">
      <c r="A27" s="86" t="s">
        <v>8</v>
      </c>
      <c r="B27" s="95">
        <v>1000</v>
      </c>
      <c r="C27" s="193">
        <v>8270262</v>
      </c>
      <c r="D27" s="95">
        <v>1000</v>
      </c>
      <c r="E27" s="98">
        <f t="shared" si="1"/>
        <v>-8269262</v>
      </c>
      <c r="F27" s="47"/>
    </row>
    <row r="28" spans="1:7" ht="15" customHeight="1" x14ac:dyDescent="0.2">
      <c r="A28" s="34" t="s">
        <v>55</v>
      </c>
      <c r="B28" s="198">
        <v>2495531</v>
      </c>
      <c r="C28" s="79">
        <v>8629051</v>
      </c>
      <c r="D28" s="96">
        <v>8629051</v>
      </c>
      <c r="E28" s="98">
        <f t="shared" si="1"/>
        <v>0</v>
      </c>
      <c r="F28" s="47"/>
    </row>
    <row r="29" spans="1:7" ht="15" customHeight="1" x14ac:dyDescent="0.2">
      <c r="A29" s="34" t="s">
        <v>60</v>
      </c>
      <c r="B29" s="199">
        <v>11981926</v>
      </c>
      <c r="C29" s="192">
        <f>11981926-5126317</f>
        <v>6855609</v>
      </c>
      <c r="D29" s="97">
        <f>11981926-5126317</f>
        <v>6855609</v>
      </c>
      <c r="E29" s="157">
        <f t="shared" si="1"/>
        <v>0</v>
      </c>
      <c r="F29" s="47"/>
    </row>
    <row r="30" spans="1:7" ht="15" customHeight="1" x14ac:dyDescent="0.2">
      <c r="A30" s="34"/>
      <c r="B30" s="79"/>
      <c r="C30" s="79"/>
      <c r="D30" s="42"/>
      <c r="E30" s="98"/>
    </row>
    <row r="31" spans="1:7" ht="15" customHeight="1" x14ac:dyDescent="0.2">
      <c r="A31" s="34" t="s">
        <v>9</v>
      </c>
      <c r="B31" s="79">
        <f>SUM(B23:B29)</f>
        <v>81455190</v>
      </c>
      <c r="C31" s="79">
        <f>SUM(C23:C29)</f>
        <v>86196193</v>
      </c>
      <c r="D31" s="96">
        <f>SUM(D23:D29)</f>
        <v>77125965</v>
      </c>
      <c r="E31" s="98">
        <f>SUM(E23:E29)</f>
        <v>-9070228</v>
      </c>
      <c r="F31" s="19"/>
    </row>
    <row r="32" spans="1:7" ht="15" customHeight="1" x14ac:dyDescent="0.2">
      <c r="A32" s="34"/>
      <c r="B32" s="79"/>
      <c r="C32" s="79"/>
      <c r="D32" s="42"/>
      <c r="E32" s="98"/>
      <c r="F32" s="19"/>
    </row>
    <row r="33" spans="1:8" ht="15" customHeight="1" x14ac:dyDescent="0.2">
      <c r="A33" s="176" t="s">
        <v>10</v>
      </c>
      <c r="B33" s="200">
        <v>17836127</v>
      </c>
      <c r="C33" s="79">
        <v>14808744</v>
      </c>
      <c r="D33" s="42">
        <f>14808744+6660022+2227+2</f>
        <v>21470995</v>
      </c>
      <c r="E33" s="98">
        <f>D33-C33</f>
        <v>6662251</v>
      </c>
      <c r="F33" s="19"/>
      <c r="G33" s="47"/>
      <c r="H33" s="47"/>
    </row>
    <row r="34" spans="1:8" ht="15" customHeight="1" x14ac:dyDescent="0.2">
      <c r="A34" s="86" t="s">
        <v>61</v>
      </c>
      <c r="B34" s="132">
        <v>-12500040</v>
      </c>
      <c r="C34" s="193">
        <v>-12500040</v>
      </c>
      <c r="D34" s="54">
        <f>-12500040+1142752</f>
        <v>-11357288</v>
      </c>
      <c r="E34" s="98">
        <f t="shared" ref="E34:E36" si="2">D34-C34</f>
        <v>1142752</v>
      </c>
      <c r="F34" s="19"/>
    </row>
    <row r="35" spans="1:8" ht="15" customHeight="1" x14ac:dyDescent="0.2">
      <c r="A35" s="86" t="s">
        <v>62</v>
      </c>
      <c r="B35" s="132">
        <v>-46755894</v>
      </c>
      <c r="C35" s="193">
        <v>-46755894</v>
      </c>
      <c r="D35" s="54">
        <f>-46755894-1305694</f>
        <v>-48061588</v>
      </c>
      <c r="E35" s="98">
        <f t="shared" si="2"/>
        <v>-1305694</v>
      </c>
      <c r="F35" s="19"/>
    </row>
    <row r="36" spans="1:8" ht="15" customHeight="1" x14ac:dyDescent="0.2">
      <c r="A36" s="34" t="s">
        <v>11</v>
      </c>
      <c r="B36" s="160">
        <v>3747583</v>
      </c>
      <c r="C36" s="189">
        <f>7802774-1305694+2227+2</f>
        <v>6499309</v>
      </c>
      <c r="D36" s="161">
        <f>'Inc. &amp; Exp.'!F54</f>
        <v>2627144</v>
      </c>
      <c r="E36" s="157">
        <f t="shared" si="2"/>
        <v>-3872165</v>
      </c>
    </row>
    <row r="37" spans="1:8" ht="15" customHeight="1" x14ac:dyDescent="0.2">
      <c r="A37" s="34"/>
      <c r="B37" s="79"/>
      <c r="C37" s="79"/>
      <c r="D37" s="42"/>
      <c r="E37" s="98"/>
    </row>
    <row r="38" spans="1:8" ht="15" customHeight="1" x14ac:dyDescent="0.2">
      <c r="A38" s="34" t="s">
        <v>12</v>
      </c>
      <c r="B38" s="79">
        <f>SUM(B33:B36)</f>
        <v>-37672224</v>
      </c>
      <c r="C38" s="79">
        <f>SUM(C33:C36)</f>
        <v>-37947881</v>
      </c>
      <c r="D38" s="96">
        <f>SUM(D33:D36)</f>
        <v>-35320737</v>
      </c>
      <c r="E38" s="98">
        <f>SUM(E33:E36)</f>
        <v>2627144</v>
      </c>
      <c r="F38" s="19"/>
    </row>
    <row r="39" spans="1:8" ht="15" customHeight="1" x14ac:dyDescent="0.2">
      <c r="A39" s="34"/>
      <c r="B39" s="78"/>
      <c r="C39" s="78"/>
      <c r="D39" s="41"/>
      <c r="E39" s="171"/>
      <c r="F39" s="19"/>
    </row>
    <row r="40" spans="1:8" ht="15" customHeight="1" thickBot="1" x14ac:dyDescent="0.25">
      <c r="A40" s="36" t="s">
        <v>42</v>
      </c>
      <c r="B40" s="163">
        <f>B38+B31</f>
        <v>43782966</v>
      </c>
      <c r="C40" s="163">
        <f>C38+C31</f>
        <v>48248312</v>
      </c>
      <c r="D40" s="164">
        <f>D38+D31</f>
        <v>41805228</v>
      </c>
      <c r="E40" s="172">
        <f>E38+E31</f>
        <v>-6443084</v>
      </c>
    </row>
    <row r="41" spans="1:8" ht="15" customHeight="1" thickTop="1" x14ac:dyDescent="0.2">
      <c r="A41" s="1"/>
      <c r="B41" s="1"/>
      <c r="C41" s="1"/>
      <c r="D41" s="1"/>
      <c r="E41" s="1"/>
    </row>
    <row r="42" spans="1:8" x14ac:dyDescent="0.2">
      <c r="B42" s="47"/>
    </row>
    <row r="43" spans="1:8" x14ac:dyDescent="0.2">
      <c r="B43" s="47"/>
      <c r="D43" s="47"/>
      <c r="E43" s="19"/>
    </row>
    <row r="44" spans="1:8" x14ac:dyDescent="0.2">
      <c r="B44" s="47"/>
      <c r="D44" s="47"/>
    </row>
  </sheetData>
  <mergeCells count="3">
    <mergeCell ref="A4:E4"/>
    <mergeCell ref="A5:E5"/>
    <mergeCell ref="A6:E6"/>
  </mergeCells>
  <phoneticPr fontId="0" type="noConversion"/>
  <printOptions horizontalCentered="1" verticalCentered="1"/>
  <pageMargins left="0.75" right="0.75" top="1" bottom="1" header="0.5" footer="0.5"/>
  <pageSetup scale="77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D64"/>
  <sheetViews>
    <sheetView topLeftCell="A19" zoomScaleNormal="100" workbookViewId="0">
      <selection activeCell="D54" sqref="D54:I54"/>
    </sheetView>
  </sheetViews>
  <sheetFormatPr defaultRowHeight="12.75" x14ac:dyDescent="0.2"/>
  <cols>
    <col min="1" max="1" width="40.42578125" customWidth="1"/>
    <col min="2" max="2" width="18.85546875" customWidth="1"/>
    <col min="3" max="3" width="16.85546875" customWidth="1"/>
    <col min="4" max="4" width="16" customWidth="1"/>
    <col min="5" max="5" width="14.85546875" customWidth="1"/>
    <col min="6" max="6" width="15.7109375" customWidth="1"/>
    <col min="7" max="7" width="15.28515625" customWidth="1"/>
    <col min="8" max="8" width="17" customWidth="1"/>
    <col min="9" max="9" width="15.140625" customWidth="1"/>
    <col min="10" max="10" width="16" bestFit="1" customWidth="1"/>
    <col min="11" max="11" width="14" bestFit="1" customWidth="1"/>
  </cols>
  <sheetData>
    <row r="1" spans="1:30" x14ac:dyDescent="0.2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5"/>
    </row>
    <row r="2" spans="1:30" x14ac:dyDescent="0.2">
      <c r="A2" s="215" t="s">
        <v>13</v>
      </c>
      <c r="B2" s="215"/>
      <c r="C2" s="215"/>
      <c r="D2" s="215"/>
      <c r="E2" s="215"/>
      <c r="F2" s="215"/>
      <c r="G2" s="215"/>
      <c r="H2" s="215"/>
      <c r="I2" s="215"/>
      <c r="J2" s="25"/>
    </row>
    <row r="3" spans="1:30" x14ac:dyDescent="0.2">
      <c r="A3" s="216" t="s">
        <v>253</v>
      </c>
      <c r="B3" s="216"/>
      <c r="C3" s="216"/>
      <c r="D3" s="216"/>
      <c r="E3" s="216"/>
      <c r="F3" s="216"/>
      <c r="G3" s="216"/>
      <c r="H3" s="216"/>
      <c r="I3" s="216"/>
      <c r="J3" s="25"/>
    </row>
    <row r="4" spans="1:30" x14ac:dyDescent="0.2">
      <c r="A4" s="215" t="s">
        <v>254</v>
      </c>
      <c r="B4" s="215"/>
      <c r="C4" s="215"/>
      <c r="D4" s="215"/>
      <c r="E4" s="215"/>
      <c r="F4" s="215"/>
      <c r="G4" s="215"/>
      <c r="H4" s="215"/>
      <c r="I4" s="215"/>
      <c r="J4" s="25"/>
    </row>
    <row r="5" spans="1:30" x14ac:dyDescent="0.2">
      <c r="A5" s="69"/>
      <c r="B5" s="25"/>
      <c r="C5" s="37"/>
      <c r="D5" s="25"/>
      <c r="E5" s="25"/>
      <c r="F5" s="25"/>
      <c r="G5" s="25"/>
      <c r="H5" s="25"/>
      <c r="I5" s="25"/>
    </row>
    <row r="6" spans="1:30" x14ac:dyDescent="0.2">
      <c r="A6" s="16"/>
      <c r="B6" s="201" t="s">
        <v>124</v>
      </c>
      <c r="C6" s="201" t="s">
        <v>252</v>
      </c>
      <c r="D6" s="8" t="s">
        <v>14</v>
      </c>
      <c r="E6" s="9" t="s">
        <v>15</v>
      </c>
      <c r="F6" s="9" t="s">
        <v>14</v>
      </c>
      <c r="G6" s="9" t="s">
        <v>15</v>
      </c>
      <c r="H6" s="10" t="s">
        <v>2</v>
      </c>
      <c r="I6" s="3" t="s">
        <v>2</v>
      </c>
    </row>
    <row r="7" spans="1:30" x14ac:dyDescent="0.2">
      <c r="A7" s="22"/>
      <c r="B7" s="55" t="s">
        <v>87</v>
      </c>
      <c r="C7" s="55" t="s">
        <v>87</v>
      </c>
      <c r="D7" s="80" t="s">
        <v>256</v>
      </c>
      <c r="E7" s="11" t="s">
        <v>16</v>
      </c>
      <c r="F7" s="11" t="s">
        <v>255</v>
      </c>
      <c r="G7" s="11" t="s">
        <v>16</v>
      </c>
      <c r="H7" s="81" t="s">
        <v>257</v>
      </c>
      <c r="I7" s="5" t="s">
        <v>258</v>
      </c>
    </row>
    <row r="8" spans="1:30" x14ac:dyDescent="0.2">
      <c r="A8" s="72" t="s">
        <v>17</v>
      </c>
      <c r="B8" s="71"/>
      <c r="C8" s="56"/>
      <c r="D8" s="62"/>
      <c r="E8" s="14"/>
      <c r="F8" s="12"/>
      <c r="G8" s="12"/>
      <c r="H8" s="15"/>
      <c r="I8" s="39"/>
    </row>
    <row r="9" spans="1:30" x14ac:dyDescent="0.2">
      <c r="A9" s="85" t="s">
        <v>53</v>
      </c>
      <c r="B9" s="57">
        <v>11913319</v>
      </c>
      <c r="C9" s="57">
        <v>11913319</v>
      </c>
      <c r="D9" s="19">
        <v>1429602</v>
      </c>
      <c r="E9" s="27">
        <f>D9/B9</f>
        <v>0.12000031225555195</v>
      </c>
      <c r="F9" s="19">
        <v>1429600</v>
      </c>
      <c r="G9" s="27">
        <f>F9/C9</f>
        <v>0.12000014437622294</v>
      </c>
      <c r="H9" s="18">
        <f>F9-D9</f>
        <v>-2</v>
      </c>
      <c r="I9" s="48">
        <f>F9-C9</f>
        <v>-10483719</v>
      </c>
    </row>
    <row r="10" spans="1:30" x14ac:dyDescent="0.2">
      <c r="A10" s="85" t="s">
        <v>56</v>
      </c>
      <c r="B10" s="99">
        <v>0</v>
      </c>
      <c r="C10" s="100">
        <v>0</v>
      </c>
      <c r="D10" s="19">
        <v>0</v>
      </c>
      <c r="E10" s="27">
        <v>0</v>
      </c>
      <c r="F10" s="19">
        <v>0</v>
      </c>
      <c r="G10" s="27">
        <v>0</v>
      </c>
      <c r="H10" s="18">
        <f>F10-D10</f>
        <v>0</v>
      </c>
      <c r="I10" s="48">
        <f>F10-C10</f>
        <v>0</v>
      </c>
    </row>
    <row r="11" spans="1:30" x14ac:dyDescent="0.2">
      <c r="A11" s="85"/>
      <c r="B11" s="58"/>
      <c r="C11" s="58"/>
      <c r="D11" s="19"/>
      <c r="E11" s="84"/>
      <c r="F11" s="19"/>
      <c r="G11" s="27"/>
      <c r="H11" s="18"/>
      <c r="I11" s="48"/>
    </row>
    <row r="12" spans="1:30" x14ac:dyDescent="0.2">
      <c r="A12" s="70" t="s">
        <v>18</v>
      </c>
      <c r="B12" s="58">
        <v>15530000</v>
      </c>
      <c r="C12" s="58">
        <v>15475500</v>
      </c>
      <c r="D12" s="19">
        <v>8079291</v>
      </c>
      <c r="E12" s="27">
        <f t="shared" ref="E12:E21" si="0">D12/B12</f>
        <v>0.52023766902768831</v>
      </c>
      <c r="F12" s="19">
        <f>7418681-1551</f>
        <v>7417130</v>
      </c>
      <c r="G12" s="27">
        <f t="shared" ref="G12:G21" si="1">F12/C12</f>
        <v>0.47928209104713904</v>
      </c>
      <c r="H12" s="20">
        <f t="shared" ref="H12:H21" si="2">F12-D12</f>
        <v>-662161</v>
      </c>
      <c r="I12" s="48">
        <f t="shared" ref="I12:I21" si="3">F12-C12</f>
        <v>-8058370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</row>
    <row r="13" spans="1:30" x14ac:dyDescent="0.2">
      <c r="A13" s="70" t="s">
        <v>19</v>
      </c>
      <c r="B13" s="58">
        <v>3403000</v>
      </c>
      <c r="C13" s="58">
        <v>3403000</v>
      </c>
      <c r="D13" s="53">
        <v>0</v>
      </c>
      <c r="E13" s="27">
        <f t="shared" si="0"/>
        <v>0</v>
      </c>
      <c r="F13" s="53">
        <v>0</v>
      </c>
      <c r="G13" s="27">
        <f t="shared" si="1"/>
        <v>0</v>
      </c>
      <c r="H13" s="20">
        <f t="shared" si="2"/>
        <v>0</v>
      </c>
      <c r="I13" s="48">
        <f t="shared" si="3"/>
        <v>-3403000</v>
      </c>
    </row>
    <row r="14" spans="1:30" x14ac:dyDescent="0.2">
      <c r="A14" s="70" t="s">
        <v>47</v>
      </c>
      <c r="B14" s="58">
        <v>28000</v>
      </c>
      <c r="C14" s="58">
        <v>28000</v>
      </c>
      <c r="D14" s="19">
        <v>1747</v>
      </c>
      <c r="E14" s="27">
        <f t="shared" si="0"/>
        <v>6.2392857142857146E-2</v>
      </c>
      <c r="F14" s="19">
        <v>3561</v>
      </c>
      <c r="G14" s="27">
        <f t="shared" si="1"/>
        <v>0.12717857142857142</v>
      </c>
      <c r="H14" s="20">
        <f t="shared" si="2"/>
        <v>1814</v>
      </c>
      <c r="I14" s="48">
        <f t="shared" si="3"/>
        <v>-24439</v>
      </c>
    </row>
    <row r="15" spans="1:30" x14ac:dyDescent="0.2">
      <c r="A15" s="70" t="s">
        <v>20</v>
      </c>
      <c r="B15" s="58">
        <v>155000</v>
      </c>
      <c r="C15" s="58">
        <v>155000</v>
      </c>
      <c r="D15" s="19">
        <v>29033</v>
      </c>
      <c r="E15" s="27">
        <f t="shared" si="0"/>
        <v>0.18730967741935484</v>
      </c>
      <c r="F15" s="19">
        <v>22778</v>
      </c>
      <c r="G15" s="27">
        <f t="shared" si="1"/>
        <v>0.14695483870967743</v>
      </c>
      <c r="H15" s="20">
        <f t="shared" si="2"/>
        <v>-6255</v>
      </c>
      <c r="I15" s="48">
        <f t="shared" si="3"/>
        <v>-132222</v>
      </c>
      <c r="L15" s="19"/>
    </row>
    <row r="16" spans="1:30" x14ac:dyDescent="0.2">
      <c r="A16" s="70" t="s">
        <v>49</v>
      </c>
      <c r="B16" s="58">
        <v>19800</v>
      </c>
      <c r="C16" s="58">
        <v>19800</v>
      </c>
      <c r="D16" s="19">
        <v>3875</v>
      </c>
      <c r="E16" s="27">
        <f>D16/B16</f>
        <v>0.19570707070707072</v>
      </c>
      <c r="F16" s="19">
        <v>5844</v>
      </c>
      <c r="G16" s="27">
        <f>F16/C16</f>
        <v>0.29515151515151516</v>
      </c>
      <c r="H16" s="20">
        <f t="shared" si="2"/>
        <v>1969</v>
      </c>
      <c r="I16" s="48">
        <f t="shared" si="3"/>
        <v>-13956</v>
      </c>
    </row>
    <row r="17" spans="1:12" x14ac:dyDescent="0.2">
      <c r="A17" s="70" t="s">
        <v>50</v>
      </c>
      <c r="B17" s="58">
        <v>112750</v>
      </c>
      <c r="C17" s="58">
        <v>112750</v>
      </c>
      <c r="D17" s="19">
        <v>11878</v>
      </c>
      <c r="E17" s="27">
        <f t="shared" si="0"/>
        <v>0.10534811529933481</v>
      </c>
      <c r="F17" s="19">
        <v>9475</v>
      </c>
      <c r="G17" s="27">
        <f t="shared" si="1"/>
        <v>8.4035476718403543E-2</v>
      </c>
      <c r="H17" s="20">
        <f t="shared" si="2"/>
        <v>-2403</v>
      </c>
      <c r="I17" s="48">
        <f t="shared" si="3"/>
        <v>-103275</v>
      </c>
      <c r="L17" s="19"/>
    </row>
    <row r="18" spans="1:12" x14ac:dyDescent="0.2">
      <c r="A18" s="209" t="s">
        <v>139</v>
      </c>
      <c r="B18" s="58">
        <v>-1180000</v>
      </c>
      <c r="C18" s="58">
        <v>-1526500</v>
      </c>
      <c r="D18" s="19">
        <v>-412722</v>
      </c>
      <c r="E18" s="27">
        <f t="shared" si="0"/>
        <v>0.34976440677966103</v>
      </c>
      <c r="F18" s="19">
        <f>-3601-51711-20-107700-317470</f>
        <v>-480502</v>
      </c>
      <c r="G18" s="27">
        <f t="shared" si="1"/>
        <v>0.31477366524729772</v>
      </c>
      <c r="H18" s="20">
        <f t="shared" si="2"/>
        <v>-67780</v>
      </c>
      <c r="I18" s="48">
        <f t="shared" si="3"/>
        <v>1045998</v>
      </c>
    </row>
    <row r="19" spans="1:12" x14ac:dyDescent="0.2">
      <c r="A19" s="209" t="s">
        <v>140</v>
      </c>
      <c r="B19" s="58">
        <v>-847300</v>
      </c>
      <c r="C19" s="58">
        <v>-847300</v>
      </c>
      <c r="D19" s="19">
        <v>-429353</v>
      </c>
      <c r="E19" s="27">
        <f t="shared" si="0"/>
        <v>0.50673079192729853</v>
      </c>
      <c r="F19" s="19">
        <v>-402321</v>
      </c>
      <c r="G19" s="27">
        <f t="shared" si="1"/>
        <v>0.47482709784019828</v>
      </c>
      <c r="H19" s="20">
        <f t="shared" si="2"/>
        <v>27032</v>
      </c>
      <c r="I19" s="48">
        <f t="shared" si="3"/>
        <v>444979</v>
      </c>
      <c r="J19" s="19"/>
      <c r="K19" s="206"/>
      <c r="L19" s="206"/>
    </row>
    <row r="20" spans="1:12" x14ac:dyDescent="0.2">
      <c r="A20" s="70" t="s">
        <v>45</v>
      </c>
      <c r="B20" s="58">
        <v>2660039</v>
      </c>
      <c r="C20" s="58">
        <v>2696439</v>
      </c>
      <c r="D20" s="19">
        <v>1044025</v>
      </c>
      <c r="E20" s="27">
        <f t="shared" si="0"/>
        <v>0.39248484702667891</v>
      </c>
      <c r="F20" s="19">
        <v>990895</v>
      </c>
      <c r="G20" s="27">
        <f t="shared" si="1"/>
        <v>0.36748281715254821</v>
      </c>
      <c r="H20" s="20">
        <f t="shared" si="2"/>
        <v>-53130</v>
      </c>
      <c r="I20" s="48">
        <f t="shared" si="3"/>
        <v>-1705544</v>
      </c>
      <c r="J20" s="19"/>
    </row>
    <row r="21" spans="1:12" x14ac:dyDescent="0.2">
      <c r="A21" s="70" t="s">
        <v>46</v>
      </c>
      <c r="B21" s="58">
        <v>758600</v>
      </c>
      <c r="C21" s="58">
        <v>758600</v>
      </c>
      <c r="D21" s="19">
        <v>182464</v>
      </c>
      <c r="E21" s="27">
        <f t="shared" si="0"/>
        <v>0.24052728710783022</v>
      </c>
      <c r="F21" s="19">
        <v>170681</v>
      </c>
      <c r="G21" s="27">
        <f t="shared" si="1"/>
        <v>0.22499472712892168</v>
      </c>
      <c r="H21" s="20">
        <f t="shared" si="2"/>
        <v>-11783</v>
      </c>
      <c r="I21" s="48">
        <f t="shared" si="3"/>
        <v>-587919</v>
      </c>
      <c r="J21" s="19"/>
      <c r="K21" s="19"/>
    </row>
    <row r="22" spans="1:12" x14ac:dyDescent="0.2">
      <c r="A22" s="70"/>
      <c r="B22" s="58"/>
      <c r="C22" s="58"/>
      <c r="D22" s="19"/>
      <c r="E22" s="29"/>
      <c r="F22" s="19"/>
      <c r="G22" s="26"/>
      <c r="H22" s="20"/>
      <c r="I22" s="48"/>
    </row>
    <row r="23" spans="1:12" x14ac:dyDescent="0.2">
      <c r="A23" s="70" t="s">
        <v>21</v>
      </c>
      <c r="B23" s="58">
        <v>26239905</v>
      </c>
      <c r="C23" s="58">
        <v>28141525</v>
      </c>
      <c r="D23" s="53">
        <v>17680</v>
      </c>
      <c r="E23" s="27">
        <f>D23/B23</f>
        <v>6.7378292718666473E-4</v>
      </c>
      <c r="F23" s="53">
        <f>51711</f>
        <v>51711</v>
      </c>
      <c r="G23" s="27">
        <f>F23/C23</f>
        <v>1.8375336802110048E-3</v>
      </c>
      <c r="H23" s="20">
        <f>F23-D23</f>
        <v>34031</v>
      </c>
      <c r="I23" s="48">
        <f>F23-C23</f>
        <v>-28089814</v>
      </c>
    </row>
    <row r="24" spans="1:12" x14ac:dyDescent="0.2">
      <c r="A24" s="70" t="s">
        <v>22</v>
      </c>
      <c r="B24" s="58">
        <v>-750000</v>
      </c>
      <c r="C24" s="58">
        <v>-750000</v>
      </c>
      <c r="D24" s="19">
        <v>0</v>
      </c>
      <c r="E24" s="27">
        <v>0</v>
      </c>
      <c r="F24" s="19">
        <v>0</v>
      </c>
      <c r="G24" s="27">
        <f>F24/C24</f>
        <v>0</v>
      </c>
      <c r="H24" s="20">
        <f>F24-D24</f>
        <v>0</v>
      </c>
      <c r="I24" s="48">
        <f>F24-C24</f>
        <v>750000</v>
      </c>
      <c r="K24" s="19"/>
    </row>
    <row r="25" spans="1:12" x14ac:dyDescent="0.2">
      <c r="A25" s="70"/>
      <c r="B25" s="58"/>
      <c r="C25" s="58"/>
      <c r="D25" s="19"/>
      <c r="E25" s="29"/>
      <c r="F25" s="19"/>
      <c r="G25" s="25"/>
      <c r="H25" s="20"/>
      <c r="I25" s="48"/>
      <c r="K25" s="19"/>
    </row>
    <row r="26" spans="1:12" x14ac:dyDescent="0.2">
      <c r="A26" s="70" t="s">
        <v>23</v>
      </c>
      <c r="B26" s="58">
        <v>81000</v>
      </c>
      <c r="C26" s="58">
        <v>130000</v>
      </c>
      <c r="D26" s="19">
        <v>11203</v>
      </c>
      <c r="E26" s="27">
        <f>D26/B26</f>
        <v>0.13830864197530865</v>
      </c>
      <c r="F26" s="19">
        <v>45626</v>
      </c>
      <c r="G26" s="27">
        <f>F26/C26</f>
        <v>0.35096923076923076</v>
      </c>
      <c r="H26" s="20">
        <f>F26-D26</f>
        <v>34423</v>
      </c>
      <c r="I26" s="48">
        <f>F26-C26</f>
        <v>-84374</v>
      </c>
    </row>
    <row r="27" spans="1:12" x14ac:dyDescent="0.2">
      <c r="A27" s="70"/>
      <c r="B27" s="58"/>
      <c r="C27" s="58"/>
      <c r="D27" s="19"/>
      <c r="E27" s="27"/>
      <c r="F27" s="19"/>
      <c r="G27" s="27"/>
      <c r="H27" s="20"/>
      <c r="I27" s="48"/>
    </row>
    <row r="28" spans="1:12" x14ac:dyDescent="0.2">
      <c r="A28" s="70" t="s">
        <v>24</v>
      </c>
      <c r="B28" s="58">
        <v>177061</v>
      </c>
      <c r="C28" s="58">
        <v>177061</v>
      </c>
      <c r="D28" s="19">
        <v>75359</v>
      </c>
      <c r="E28" s="27">
        <f>D28/B28</f>
        <v>0.42561038286240338</v>
      </c>
      <c r="F28" s="19">
        <v>87704</v>
      </c>
      <c r="G28" s="27">
        <f>F28/C28</f>
        <v>0.49533211717995496</v>
      </c>
      <c r="H28" s="20">
        <f>F28-D28</f>
        <v>12345</v>
      </c>
      <c r="I28" s="48">
        <f>F28-C28</f>
        <v>-89357</v>
      </c>
      <c r="K28" s="68"/>
    </row>
    <row r="29" spans="1:12" x14ac:dyDescent="0.2">
      <c r="A29" s="70"/>
      <c r="B29" s="83"/>
      <c r="C29" s="83"/>
      <c r="D29" s="19"/>
      <c r="E29" s="27"/>
      <c r="F29" s="19"/>
      <c r="G29" s="27"/>
      <c r="H29" s="20"/>
      <c r="I29" s="48"/>
    </row>
    <row r="30" spans="1:12" x14ac:dyDescent="0.2">
      <c r="A30" s="70" t="s">
        <v>25</v>
      </c>
      <c r="B30" s="58">
        <v>1108847</v>
      </c>
      <c r="C30" s="58">
        <v>1108847</v>
      </c>
      <c r="D30" s="19">
        <v>112978</v>
      </c>
      <c r="E30" s="27">
        <f>D30/B30</f>
        <v>0.10188781680430213</v>
      </c>
      <c r="F30" s="19">
        <v>26159</v>
      </c>
      <c r="G30" s="27">
        <f t="shared" ref="G30:G36" si="4">F30/C30</f>
        <v>2.3591171730635515E-2</v>
      </c>
      <c r="H30" s="20">
        <f>F30-D30</f>
        <v>-86819</v>
      </c>
      <c r="I30" s="48">
        <f>F30-C30</f>
        <v>-1082688</v>
      </c>
    </row>
    <row r="31" spans="1:12" x14ac:dyDescent="0.2">
      <c r="A31" s="70" t="s">
        <v>26</v>
      </c>
      <c r="B31" s="58">
        <v>245900</v>
      </c>
      <c r="C31" s="58">
        <v>245900</v>
      </c>
      <c r="D31" s="208">
        <v>9949</v>
      </c>
      <c r="E31" s="84">
        <f>D31/B31</f>
        <v>4.0459536396909315E-2</v>
      </c>
      <c r="F31" s="89">
        <v>3035</v>
      </c>
      <c r="G31" s="27">
        <f t="shared" si="4"/>
        <v>1.2342415616104108E-2</v>
      </c>
      <c r="H31" s="20">
        <f>F31-D31</f>
        <v>-6914</v>
      </c>
      <c r="I31" s="48">
        <f>F31-C31</f>
        <v>-242865</v>
      </c>
    </row>
    <row r="32" spans="1:12" x14ac:dyDescent="0.2">
      <c r="A32" s="70"/>
      <c r="B32" s="58"/>
      <c r="C32" s="58"/>
      <c r="D32" s="19"/>
      <c r="E32" s="29"/>
      <c r="F32" s="19"/>
      <c r="G32" s="27"/>
      <c r="H32" s="20"/>
      <c r="I32" s="48"/>
    </row>
    <row r="33" spans="1:12" x14ac:dyDescent="0.2">
      <c r="A33" s="70" t="s">
        <v>27</v>
      </c>
      <c r="B33" s="58"/>
      <c r="C33" s="58"/>
      <c r="D33" s="53"/>
      <c r="E33" s="27"/>
      <c r="F33" s="53"/>
      <c r="G33" s="27"/>
      <c r="H33" s="20"/>
      <c r="I33" s="48"/>
      <c r="J33" s="19"/>
    </row>
    <row r="34" spans="1:12" x14ac:dyDescent="0.2">
      <c r="A34" s="70" t="s">
        <v>44</v>
      </c>
      <c r="B34" s="58">
        <v>200000</v>
      </c>
      <c r="C34" s="58">
        <v>200000</v>
      </c>
      <c r="D34" s="19">
        <v>20027</v>
      </c>
      <c r="E34" s="27">
        <f>D34/B34</f>
        <v>0.100135</v>
      </c>
      <c r="F34" s="19">
        <v>20</v>
      </c>
      <c r="G34" s="27">
        <f t="shared" si="4"/>
        <v>1E-4</v>
      </c>
      <c r="H34" s="20">
        <f>F34-D34</f>
        <v>-20007</v>
      </c>
      <c r="I34" s="48">
        <f>F34-C34</f>
        <v>-199980</v>
      </c>
      <c r="K34" s="19"/>
    </row>
    <row r="35" spans="1:12" x14ac:dyDescent="0.2">
      <c r="A35" s="70" t="s">
        <v>125</v>
      </c>
      <c r="B35" s="58">
        <v>515000</v>
      </c>
      <c r="C35" s="88">
        <v>350000</v>
      </c>
      <c r="D35" s="210">
        <v>14142</v>
      </c>
      <c r="E35" s="204">
        <v>0</v>
      </c>
      <c r="F35" s="19">
        <v>34348</v>
      </c>
      <c r="G35" s="204">
        <f t="shared" si="4"/>
        <v>9.8137142857142853E-2</v>
      </c>
      <c r="H35" s="203">
        <f>F35-D35</f>
        <v>20206</v>
      </c>
      <c r="I35" s="205">
        <f>F35-C35</f>
        <v>-315652</v>
      </c>
      <c r="K35" s="19"/>
    </row>
    <row r="36" spans="1:12" x14ac:dyDescent="0.2">
      <c r="A36" s="70" t="s">
        <v>28</v>
      </c>
      <c r="B36" s="58">
        <v>24600</v>
      </c>
      <c r="C36" s="88">
        <v>24600</v>
      </c>
      <c r="D36" s="19">
        <v>1681</v>
      </c>
      <c r="E36" s="27">
        <f>D36/B36</f>
        <v>6.8333333333333329E-2</v>
      </c>
      <c r="F36" s="19">
        <v>2695</v>
      </c>
      <c r="G36" s="27">
        <f t="shared" si="4"/>
        <v>0.10955284552845529</v>
      </c>
      <c r="H36" s="20">
        <f>F36-D36</f>
        <v>1014</v>
      </c>
      <c r="I36" s="48">
        <f>F36-C36</f>
        <v>-21905</v>
      </c>
      <c r="K36" s="19"/>
    </row>
    <row r="37" spans="1:12" x14ac:dyDescent="0.2">
      <c r="A37" s="70"/>
      <c r="B37" s="58"/>
      <c r="C37" s="58"/>
      <c r="D37" s="63"/>
      <c r="E37" s="27"/>
      <c r="F37" s="26"/>
      <c r="G37" s="26"/>
      <c r="H37" s="20"/>
      <c r="I37" s="48"/>
      <c r="J37" s="19"/>
      <c r="K37" s="87"/>
    </row>
    <row r="38" spans="1:12" x14ac:dyDescent="0.2">
      <c r="A38" s="73" t="s">
        <v>29</v>
      </c>
      <c r="B38" s="58">
        <f>SUM(B9:B37)</f>
        <v>60395521</v>
      </c>
      <c r="C38" s="58">
        <f>SUM(C8:C37)</f>
        <v>61816541</v>
      </c>
      <c r="D38" s="63">
        <f>SUM(D9:D36)</f>
        <v>10202859</v>
      </c>
      <c r="E38" s="27">
        <f>D38/B38</f>
        <v>0.1689340340320932</v>
      </c>
      <c r="F38" s="26">
        <f>SUM(F9:F36)</f>
        <v>9418439</v>
      </c>
      <c r="G38" s="27">
        <f>F38/C38</f>
        <v>0.15236114553869975</v>
      </c>
      <c r="H38" s="20">
        <f>SUM(H9:H36)</f>
        <v>-784420</v>
      </c>
      <c r="I38" s="48">
        <f>F38-C38</f>
        <v>-52398102</v>
      </c>
      <c r="J38" s="91"/>
      <c r="K38" s="90"/>
      <c r="L38" s="19"/>
    </row>
    <row r="39" spans="1:12" x14ac:dyDescent="0.2">
      <c r="A39" s="67"/>
      <c r="B39" s="59"/>
      <c r="C39" s="59"/>
      <c r="D39" s="64"/>
      <c r="E39" s="31"/>
      <c r="F39" s="30"/>
      <c r="G39" s="32"/>
      <c r="H39" s="21"/>
      <c r="I39" s="21"/>
    </row>
    <row r="40" spans="1:12" x14ac:dyDescent="0.2">
      <c r="A40" s="74" t="s">
        <v>30</v>
      </c>
      <c r="B40" s="58"/>
      <c r="C40" s="58"/>
      <c r="D40" s="63"/>
      <c r="E40" s="29"/>
      <c r="F40" s="26"/>
      <c r="G40" s="25"/>
      <c r="H40" s="20"/>
      <c r="I40" s="48"/>
    </row>
    <row r="41" spans="1:12" x14ac:dyDescent="0.2">
      <c r="A41" s="70" t="s">
        <v>51</v>
      </c>
      <c r="B41" s="58">
        <v>43856908</v>
      </c>
      <c r="C41" s="88">
        <v>46088856</v>
      </c>
      <c r="D41" s="19">
        <v>3329109</v>
      </c>
      <c r="E41" s="27">
        <f t="shared" ref="E41:E48" si="5">D41/B41</f>
        <v>7.5908429294650692E-2</v>
      </c>
      <c r="F41" s="19">
        <v>3030363</v>
      </c>
      <c r="G41" s="27">
        <f t="shared" ref="G41:G48" si="6">F41/C41</f>
        <v>6.5750449522982299E-2</v>
      </c>
      <c r="H41" s="20">
        <f t="shared" ref="H41:H49" si="7">F41-D41</f>
        <v>-298746</v>
      </c>
      <c r="I41" s="48">
        <f t="shared" ref="I41:I49" si="8">F41-C41</f>
        <v>-43058493</v>
      </c>
    </row>
    <row r="42" spans="1:12" x14ac:dyDescent="0.2">
      <c r="A42" s="70" t="s">
        <v>37</v>
      </c>
      <c r="B42" s="58">
        <v>3372159</v>
      </c>
      <c r="C42" s="88">
        <v>3345665</v>
      </c>
      <c r="D42" s="19">
        <v>223909</v>
      </c>
      <c r="E42" s="27">
        <f t="shared" si="5"/>
        <v>6.6399300863334149E-2</v>
      </c>
      <c r="F42" s="19">
        <v>238883</v>
      </c>
      <c r="G42" s="27">
        <f t="shared" si="6"/>
        <v>7.1400752914592469E-2</v>
      </c>
      <c r="H42" s="20">
        <f t="shared" si="7"/>
        <v>14974</v>
      </c>
      <c r="I42" s="48">
        <f t="shared" si="8"/>
        <v>-3106782</v>
      </c>
    </row>
    <row r="43" spans="1:12" x14ac:dyDescent="0.2">
      <c r="A43" s="70" t="s">
        <v>31</v>
      </c>
      <c r="B43" s="58">
        <v>3037604</v>
      </c>
      <c r="C43" s="88">
        <v>3266308</v>
      </c>
      <c r="D43" s="19">
        <v>249207</v>
      </c>
      <c r="E43" s="27">
        <f t="shared" si="5"/>
        <v>8.2040647826378946E-2</v>
      </c>
      <c r="F43" s="19">
        <v>918113</v>
      </c>
      <c r="G43" s="27">
        <f t="shared" si="6"/>
        <v>0.28108586208036718</v>
      </c>
      <c r="H43" s="20">
        <f t="shared" si="7"/>
        <v>668906</v>
      </c>
      <c r="I43" s="48">
        <f t="shared" si="8"/>
        <v>-2348195</v>
      </c>
    </row>
    <row r="44" spans="1:12" x14ac:dyDescent="0.2">
      <c r="A44" s="70" t="s">
        <v>32</v>
      </c>
      <c r="B44" s="58">
        <v>2333259</v>
      </c>
      <c r="C44" s="88">
        <v>2113425</v>
      </c>
      <c r="D44" s="19">
        <v>840765</v>
      </c>
      <c r="E44" s="27">
        <f t="shared" si="5"/>
        <v>0.36033933652457784</v>
      </c>
      <c r="F44" s="19">
        <v>756751</v>
      </c>
      <c r="G44" s="27">
        <f t="shared" si="6"/>
        <v>0.35806853803659938</v>
      </c>
      <c r="H44" s="20">
        <f t="shared" si="7"/>
        <v>-84014</v>
      </c>
      <c r="I44" s="48">
        <f t="shared" si="8"/>
        <v>-1356674</v>
      </c>
    </row>
    <row r="45" spans="1:12" x14ac:dyDescent="0.2">
      <c r="A45" s="70" t="s">
        <v>33</v>
      </c>
      <c r="B45" s="58">
        <v>1434660</v>
      </c>
      <c r="C45" s="88">
        <v>578000</v>
      </c>
      <c r="D45" s="19">
        <v>13870</v>
      </c>
      <c r="E45" s="27">
        <f t="shared" si="5"/>
        <v>9.6677958540699535E-3</v>
      </c>
      <c r="F45" s="19">
        <v>23628</v>
      </c>
      <c r="G45" s="27">
        <f t="shared" si="6"/>
        <v>4.0878892733564015E-2</v>
      </c>
      <c r="H45" s="20">
        <f t="shared" si="7"/>
        <v>9758</v>
      </c>
      <c r="I45" s="48">
        <f t="shared" si="8"/>
        <v>-554372</v>
      </c>
    </row>
    <row r="46" spans="1:12" x14ac:dyDescent="0.2">
      <c r="A46" s="70" t="s">
        <v>52</v>
      </c>
      <c r="B46" s="58">
        <v>1982237</v>
      </c>
      <c r="C46" s="88">
        <v>2005130</v>
      </c>
      <c r="D46" s="19">
        <v>159212</v>
      </c>
      <c r="E46" s="27">
        <f t="shared" si="5"/>
        <v>8.0319356363542802E-2</v>
      </c>
      <c r="F46" s="19">
        <v>227690</v>
      </c>
      <c r="G46" s="27">
        <f t="shared" si="6"/>
        <v>0.11355373467056999</v>
      </c>
      <c r="H46" s="20">
        <f t="shared" si="7"/>
        <v>68478</v>
      </c>
      <c r="I46" s="48">
        <f t="shared" si="8"/>
        <v>-1777440</v>
      </c>
    </row>
    <row r="47" spans="1:12" x14ac:dyDescent="0.2">
      <c r="A47" s="70" t="s">
        <v>38</v>
      </c>
      <c r="B47" s="58">
        <v>353500</v>
      </c>
      <c r="C47" s="88">
        <v>363500</v>
      </c>
      <c r="D47" s="19">
        <v>20253</v>
      </c>
      <c r="E47" s="27">
        <f t="shared" si="5"/>
        <v>5.7292786421499292E-2</v>
      </c>
      <c r="F47" s="19">
        <v>6968</v>
      </c>
      <c r="G47" s="27">
        <f t="shared" si="6"/>
        <v>1.9169188445667125E-2</v>
      </c>
      <c r="H47" s="20">
        <f t="shared" si="7"/>
        <v>-13285</v>
      </c>
      <c r="I47" s="48">
        <f t="shared" si="8"/>
        <v>-356532</v>
      </c>
    </row>
    <row r="48" spans="1:12" x14ac:dyDescent="0.2">
      <c r="A48" s="70" t="s">
        <v>84</v>
      </c>
      <c r="B48" s="58">
        <v>4011194</v>
      </c>
      <c r="C48" s="88">
        <v>4043081</v>
      </c>
      <c r="D48" s="19">
        <v>1618951</v>
      </c>
      <c r="E48" s="27">
        <f t="shared" si="5"/>
        <v>0.4036082523059219</v>
      </c>
      <c r="F48" s="19">
        <v>1588865</v>
      </c>
      <c r="G48" s="27">
        <f t="shared" si="6"/>
        <v>0.39298371712068098</v>
      </c>
      <c r="H48" s="20">
        <f t="shared" si="7"/>
        <v>-30086</v>
      </c>
      <c r="I48" s="48">
        <f t="shared" si="8"/>
        <v>-2454216</v>
      </c>
    </row>
    <row r="49" spans="1:11" x14ac:dyDescent="0.2">
      <c r="A49" s="70" t="s">
        <v>34</v>
      </c>
      <c r="B49" s="58">
        <v>14000</v>
      </c>
      <c r="C49" s="88">
        <v>12576</v>
      </c>
      <c r="D49" s="53">
        <v>0</v>
      </c>
      <c r="E49" s="27">
        <f>D49/B49</f>
        <v>0</v>
      </c>
      <c r="F49" s="53">
        <v>34</v>
      </c>
      <c r="G49" s="27">
        <f>F49/C49</f>
        <v>2.703562340966921E-3</v>
      </c>
      <c r="H49" s="20">
        <f t="shared" si="7"/>
        <v>34</v>
      </c>
      <c r="I49" s="48">
        <f t="shared" si="8"/>
        <v>-12542</v>
      </c>
    </row>
    <row r="50" spans="1:11" x14ac:dyDescent="0.2">
      <c r="A50" s="70"/>
      <c r="B50" s="58"/>
      <c r="C50" s="88"/>
      <c r="D50" s="53"/>
      <c r="E50" s="27"/>
      <c r="F50" s="53"/>
      <c r="G50" s="27"/>
      <c r="H50" s="20"/>
      <c r="I50" s="48"/>
    </row>
    <row r="51" spans="1:11" x14ac:dyDescent="0.2">
      <c r="A51" s="70"/>
      <c r="B51" s="76"/>
      <c r="C51" s="58"/>
      <c r="D51" s="63"/>
      <c r="E51" s="29"/>
      <c r="F51" s="26"/>
      <c r="G51" s="25"/>
      <c r="H51" s="20"/>
      <c r="I51" s="48"/>
    </row>
    <row r="52" spans="1:11" x14ac:dyDescent="0.2">
      <c r="A52" s="73" t="s">
        <v>48</v>
      </c>
      <c r="B52" s="58">
        <f>SUM(B41:B49)</f>
        <v>60395521</v>
      </c>
      <c r="C52" s="58">
        <f>SUM(C41:C49)</f>
        <v>61816541</v>
      </c>
      <c r="D52" s="63">
        <f>SUM(D41:D49)</f>
        <v>6455276</v>
      </c>
      <c r="E52" s="27">
        <f>D52/B52</f>
        <v>0.10688335646611941</v>
      </c>
      <c r="F52" s="26">
        <f>SUM(F41:F49)</f>
        <v>6791295</v>
      </c>
      <c r="G52" s="27">
        <f>F52/C52</f>
        <v>0.10986209985447098</v>
      </c>
      <c r="H52" s="20">
        <f>SUM(H41:H49)</f>
        <v>336019</v>
      </c>
      <c r="I52" s="48">
        <f>F52-C52</f>
        <v>-55025246</v>
      </c>
      <c r="J52" s="94"/>
      <c r="K52" s="19"/>
    </row>
    <row r="53" spans="1:11" x14ac:dyDescent="0.2">
      <c r="A53" s="70"/>
      <c r="B53" s="58"/>
      <c r="C53" s="58"/>
      <c r="D53" s="63"/>
      <c r="E53" s="29"/>
      <c r="F53" s="26"/>
      <c r="G53" s="25"/>
      <c r="H53" s="20"/>
      <c r="I53" s="48"/>
    </row>
    <row r="54" spans="1:11" ht="13.5" thickBot="1" x14ac:dyDescent="0.25">
      <c r="A54" s="70" t="s">
        <v>43</v>
      </c>
      <c r="B54" s="60">
        <f>B38-B52</f>
        <v>0</v>
      </c>
      <c r="C54" s="60">
        <f>C38-C52</f>
        <v>0</v>
      </c>
      <c r="D54" s="65">
        <f>D38-D52</f>
        <v>3747583</v>
      </c>
      <c r="E54" s="27"/>
      <c r="F54" s="44">
        <f>F38-F52</f>
        <v>2627144</v>
      </c>
      <c r="G54" s="25"/>
      <c r="H54" s="45">
        <f>H38-H52</f>
        <v>-1120439</v>
      </c>
      <c r="I54" s="49">
        <f>F54-C54</f>
        <v>2627144</v>
      </c>
      <c r="J54" s="17"/>
      <c r="K54" s="17"/>
    </row>
    <row r="55" spans="1:11" ht="13.5" thickTop="1" x14ac:dyDescent="0.2">
      <c r="A55" s="75"/>
      <c r="B55" s="77"/>
      <c r="C55" s="51"/>
      <c r="D55" s="66"/>
      <c r="E55" s="23"/>
      <c r="F55" s="23"/>
      <c r="G55" s="23"/>
      <c r="H55" s="24"/>
      <c r="I55" s="40"/>
    </row>
    <row r="56" spans="1:11" x14ac:dyDescent="0.2">
      <c r="A56" s="13"/>
      <c r="B56" s="25"/>
      <c r="C56" s="25"/>
      <c r="D56" s="38"/>
      <c r="E56" s="25"/>
      <c r="F56" s="38"/>
      <c r="G56" s="25"/>
      <c r="H56" s="38"/>
    </row>
    <row r="57" spans="1:11" x14ac:dyDescent="0.2">
      <c r="A57" s="25"/>
      <c r="D57" s="43"/>
      <c r="F57" s="19"/>
    </row>
    <row r="58" spans="1:11" x14ac:dyDescent="0.2">
      <c r="A58" s="25"/>
      <c r="D58" s="17"/>
    </row>
    <row r="59" spans="1:11" x14ac:dyDescent="0.2">
      <c r="D59" s="17"/>
    </row>
    <row r="60" spans="1:11" x14ac:dyDescent="0.2">
      <c r="D60" s="17"/>
    </row>
    <row r="64" spans="1:11" x14ac:dyDescent="0.2">
      <c r="F64" s="19"/>
    </row>
  </sheetData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6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25"/>
  <sheetViews>
    <sheetView topLeftCell="J1" zoomScale="85" zoomScaleNormal="85" workbookViewId="0">
      <selection activeCell="D19" sqref="D19:O19"/>
    </sheetView>
  </sheetViews>
  <sheetFormatPr defaultRowHeight="12.75" x14ac:dyDescent="0.2"/>
  <cols>
    <col min="1" max="1" width="31.85546875" bestFit="1" customWidth="1"/>
    <col min="2" max="8" width="17.5703125" customWidth="1"/>
    <col min="9" max="9" width="17.5703125" style="206" customWidth="1"/>
    <col min="10" max="13" width="17.5703125" customWidth="1"/>
    <col min="14" max="14" width="17.5703125" style="206" customWidth="1"/>
    <col min="15" max="15" width="17.5703125" customWidth="1"/>
  </cols>
  <sheetData>
    <row r="1" spans="1:15" ht="18" x14ac:dyDescent="0.25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</row>
    <row r="2" spans="1:15" ht="18" x14ac:dyDescent="0.25">
      <c r="A2" s="217" t="s">
        <v>63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4" spans="1:15" ht="23.25" x14ac:dyDescent="0.35">
      <c r="A4" s="104"/>
      <c r="B4" s="10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</row>
    <row r="5" spans="1:15" ht="23.25" x14ac:dyDescent="0.35">
      <c r="A5" s="107"/>
      <c r="B5" s="218">
        <v>44469</v>
      </c>
      <c r="C5" s="219"/>
      <c r="D5" s="219"/>
      <c r="E5" s="220"/>
      <c r="F5" s="221">
        <v>44804</v>
      </c>
      <c r="G5" s="222"/>
      <c r="H5" s="222"/>
      <c r="I5" s="222"/>
      <c r="J5" s="223"/>
      <c r="K5" s="221">
        <v>44834</v>
      </c>
      <c r="L5" s="222"/>
      <c r="M5" s="222"/>
      <c r="N5" s="222"/>
      <c r="O5" s="223"/>
    </row>
    <row r="6" spans="1:15" ht="23.25" x14ac:dyDescent="0.35">
      <c r="A6" s="108"/>
      <c r="B6" s="109" t="s">
        <v>64</v>
      </c>
      <c r="C6" s="110" t="s">
        <v>65</v>
      </c>
      <c r="D6" s="110" t="s">
        <v>67</v>
      </c>
      <c r="E6" s="111" t="s">
        <v>35</v>
      </c>
      <c r="F6" s="109" t="s">
        <v>64</v>
      </c>
      <c r="G6" s="110" t="s">
        <v>65</v>
      </c>
      <c r="H6" s="110" t="s">
        <v>67</v>
      </c>
      <c r="I6" s="110" t="s">
        <v>141</v>
      </c>
      <c r="J6" s="111" t="s">
        <v>35</v>
      </c>
      <c r="K6" s="109" t="s">
        <v>64</v>
      </c>
      <c r="L6" s="110" t="s">
        <v>65</v>
      </c>
      <c r="M6" s="110" t="s">
        <v>67</v>
      </c>
      <c r="N6" s="110" t="s">
        <v>141</v>
      </c>
      <c r="O6" s="111" t="s">
        <v>35</v>
      </c>
    </row>
    <row r="7" spans="1:15" ht="23.25" x14ac:dyDescent="0.35">
      <c r="A7" s="112"/>
      <c r="B7" s="113" t="s">
        <v>66</v>
      </c>
      <c r="C7" s="114" t="s">
        <v>66</v>
      </c>
      <c r="D7" s="114" t="s">
        <v>90</v>
      </c>
      <c r="E7" s="115"/>
      <c r="F7" s="113" t="s">
        <v>66</v>
      </c>
      <c r="G7" s="114" t="s">
        <v>66</v>
      </c>
      <c r="H7" s="114" t="s">
        <v>90</v>
      </c>
      <c r="I7" s="114" t="s">
        <v>33</v>
      </c>
      <c r="J7" s="115"/>
      <c r="K7" s="113" t="s">
        <v>66</v>
      </c>
      <c r="L7" s="114" t="s">
        <v>66</v>
      </c>
      <c r="M7" s="114" t="s">
        <v>90</v>
      </c>
      <c r="N7" s="114" t="s">
        <v>33</v>
      </c>
      <c r="O7" s="115"/>
    </row>
    <row r="8" spans="1:15" ht="15" x14ac:dyDescent="0.25">
      <c r="A8" s="116" t="s">
        <v>68</v>
      </c>
      <c r="B8" s="117"/>
      <c r="C8" s="118"/>
      <c r="D8" s="118"/>
      <c r="E8" s="119"/>
      <c r="F8" s="117"/>
      <c r="G8" s="120"/>
      <c r="H8" s="120"/>
      <c r="I8" s="120"/>
      <c r="J8" s="121"/>
      <c r="K8" s="117"/>
      <c r="L8" s="120"/>
      <c r="M8" s="120"/>
      <c r="N8" s="120"/>
      <c r="O8" s="121"/>
    </row>
    <row r="9" spans="1:15" x14ac:dyDescent="0.2">
      <c r="A9" s="174" t="s">
        <v>83</v>
      </c>
      <c r="B9" s="124">
        <v>2305795</v>
      </c>
      <c r="C9" s="125">
        <v>-2842540</v>
      </c>
      <c r="D9" s="125"/>
      <c r="E9" s="133">
        <f t="shared" ref="E9:E14" si="0">SUM(B9:D9)</f>
        <v>-536745</v>
      </c>
      <c r="F9" s="173">
        <v>-3263368</v>
      </c>
      <c r="G9" s="125">
        <v>1901353</v>
      </c>
      <c r="H9" s="125"/>
      <c r="I9" s="125">
        <v>3069593</v>
      </c>
      <c r="J9" s="134">
        <f>SUM(F9:I9)</f>
        <v>1707578</v>
      </c>
      <c r="K9" s="173">
        <f>1280311-51711-827491</f>
        <v>401109</v>
      </c>
      <c r="L9" s="125">
        <f>-6869077+51711+827491+1750000</f>
        <v>-4239875</v>
      </c>
      <c r="M9" s="125"/>
      <c r="N9" s="125">
        <v>3157737</v>
      </c>
      <c r="O9" s="134">
        <f>SUM(K9:N9)</f>
        <v>-681029</v>
      </c>
    </row>
    <row r="10" spans="1:15" x14ac:dyDescent="0.2">
      <c r="A10" s="117" t="s">
        <v>69</v>
      </c>
      <c r="B10" s="126">
        <v>17472</v>
      </c>
      <c r="C10" s="128"/>
      <c r="D10" s="128"/>
      <c r="E10" s="135">
        <f t="shared" si="0"/>
        <v>17472</v>
      </c>
      <c r="F10" s="126">
        <v>10914</v>
      </c>
      <c r="G10" s="127"/>
      <c r="H10" s="127"/>
      <c r="I10" s="127"/>
      <c r="J10" s="136">
        <f t="shared" ref="J10:J14" si="1">SUM(F10:I10)</f>
        <v>10914</v>
      </c>
      <c r="K10" s="126">
        <v>17233</v>
      </c>
      <c r="L10" s="127"/>
      <c r="M10" s="127"/>
      <c r="N10" s="127"/>
      <c r="O10" s="136">
        <f t="shared" ref="O10:O14" si="2">SUM(K10:N10)</f>
        <v>17233</v>
      </c>
    </row>
    <row r="11" spans="1:15" x14ac:dyDescent="0.2">
      <c r="A11" s="174" t="s">
        <v>70</v>
      </c>
      <c r="B11" s="126">
        <v>-1937508</v>
      </c>
      <c r="C11" s="128">
        <v>-156556</v>
      </c>
      <c r="D11" s="128"/>
      <c r="E11" s="135">
        <f t="shared" si="0"/>
        <v>-2094064</v>
      </c>
      <c r="F11" s="126">
        <v>1210057</v>
      </c>
      <c r="G11" s="128">
        <v>-1470868</v>
      </c>
      <c r="H11" s="128"/>
      <c r="I11" s="128"/>
      <c r="J11" s="136">
        <f t="shared" si="1"/>
        <v>-260811</v>
      </c>
      <c r="K11" s="126">
        <v>2105868</v>
      </c>
      <c r="L11" s="128">
        <v>-2092102</v>
      </c>
      <c r="M11" s="128"/>
      <c r="N11" s="128"/>
      <c r="O11" s="136">
        <f t="shared" si="2"/>
        <v>13766</v>
      </c>
    </row>
    <row r="12" spans="1:15" x14ac:dyDescent="0.2">
      <c r="A12" s="117" t="s">
        <v>71</v>
      </c>
      <c r="B12" s="126">
        <v>395</v>
      </c>
      <c r="C12" s="128">
        <v>12145</v>
      </c>
      <c r="D12" s="128"/>
      <c r="E12" s="135">
        <f t="shared" si="0"/>
        <v>12540</v>
      </c>
      <c r="F12" s="126">
        <v>93</v>
      </c>
      <c r="G12" s="128">
        <v>279650</v>
      </c>
      <c r="H12" s="128"/>
      <c r="I12" s="128"/>
      <c r="J12" s="136">
        <f t="shared" si="1"/>
        <v>279743</v>
      </c>
      <c r="K12" s="126">
        <v>27</v>
      </c>
      <c r="L12" s="128">
        <f>-7033082+7054800</f>
        <v>21718</v>
      </c>
      <c r="M12" s="128"/>
      <c r="N12" s="128"/>
      <c r="O12" s="136">
        <f t="shared" si="2"/>
        <v>21745</v>
      </c>
    </row>
    <row r="13" spans="1:15" x14ac:dyDescent="0.2">
      <c r="A13" s="174" t="s">
        <v>131</v>
      </c>
      <c r="B13" s="126">
        <v>219013</v>
      </c>
      <c r="C13" s="128">
        <v>12917</v>
      </c>
      <c r="D13" s="128"/>
      <c r="E13" s="135">
        <f t="shared" si="0"/>
        <v>231930</v>
      </c>
      <c r="F13" s="126">
        <v>138057</v>
      </c>
      <c r="G13" s="128"/>
      <c r="H13" s="128"/>
      <c r="I13" s="128"/>
      <c r="J13" s="136">
        <f t="shared" si="1"/>
        <v>138057</v>
      </c>
      <c r="K13" s="126">
        <f>-1769217+1429600</f>
        <v>-339617</v>
      </c>
      <c r="L13" s="128">
        <v>383</v>
      </c>
      <c r="M13" s="128"/>
      <c r="N13" s="128"/>
      <c r="O13" s="136">
        <f t="shared" si="2"/>
        <v>-339234</v>
      </c>
    </row>
    <row r="14" spans="1:15" x14ac:dyDescent="0.2">
      <c r="A14" s="117" t="s">
        <v>79</v>
      </c>
      <c r="B14" s="126">
        <v>15295</v>
      </c>
      <c r="C14" s="128"/>
      <c r="D14" s="128"/>
      <c r="E14" s="135">
        <f t="shared" si="0"/>
        <v>15295</v>
      </c>
      <c r="F14" s="126">
        <v>25126</v>
      </c>
      <c r="G14" s="128"/>
      <c r="H14" s="128"/>
      <c r="I14" s="128"/>
      <c r="J14" s="136">
        <f t="shared" si="1"/>
        <v>25126</v>
      </c>
      <c r="K14" s="126">
        <v>7206</v>
      </c>
      <c r="L14" s="128"/>
      <c r="M14" s="128"/>
      <c r="N14" s="128"/>
      <c r="O14" s="136">
        <f t="shared" si="2"/>
        <v>7206</v>
      </c>
    </row>
    <row r="15" spans="1:15" ht="15" x14ac:dyDescent="0.25">
      <c r="A15" s="137" t="s">
        <v>72</v>
      </c>
      <c r="B15" s="138">
        <f t="shared" ref="B15:O15" si="3">SUM(B8:B14)</f>
        <v>620462</v>
      </c>
      <c r="C15" s="138">
        <f t="shared" si="3"/>
        <v>-2974034</v>
      </c>
      <c r="D15" s="138">
        <f t="shared" si="3"/>
        <v>0</v>
      </c>
      <c r="E15" s="140">
        <f t="shared" si="3"/>
        <v>-2353572</v>
      </c>
      <c r="F15" s="138">
        <f t="shared" ref="F15:I15" si="4">SUM(F8:F14)</f>
        <v>-1879121</v>
      </c>
      <c r="G15" s="139">
        <f t="shared" si="4"/>
        <v>710135</v>
      </c>
      <c r="H15" s="139">
        <f t="shared" si="4"/>
        <v>0</v>
      </c>
      <c r="I15" s="139">
        <f t="shared" si="4"/>
        <v>3069593</v>
      </c>
      <c r="J15" s="141">
        <f t="shared" si="3"/>
        <v>1900607</v>
      </c>
      <c r="K15" s="138">
        <f t="shared" si="3"/>
        <v>2191826</v>
      </c>
      <c r="L15" s="139">
        <f t="shared" si="3"/>
        <v>-6309876</v>
      </c>
      <c r="M15" s="139">
        <f t="shared" si="3"/>
        <v>0</v>
      </c>
      <c r="N15" s="139">
        <f t="shared" si="3"/>
        <v>3157737</v>
      </c>
      <c r="O15" s="141">
        <f t="shared" si="3"/>
        <v>-960313</v>
      </c>
    </row>
    <row r="16" spans="1:15" ht="15" x14ac:dyDescent="0.25">
      <c r="A16" s="137" t="s">
        <v>73</v>
      </c>
      <c r="B16" s="142">
        <v>5078</v>
      </c>
      <c r="C16" s="143"/>
      <c r="D16" s="143"/>
      <c r="E16" s="144">
        <f>B16</f>
        <v>5078</v>
      </c>
      <c r="F16" s="142">
        <v>3098</v>
      </c>
      <c r="G16" s="143"/>
      <c r="H16" s="143"/>
      <c r="I16" s="143"/>
      <c r="J16" s="144">
        <f>F16</f>
        <v>3098</v>
      </c>
      <c r="K16" s="142">
        <v>3055</v>
      </c>
      <c r="L16" s="143"/>
      <c r="M16" s="143"/>
      <c r="N16" s="143"/>
      <c r="O16" s="144">
        <f>K16</f>
        <v>3055</v>
      </c>
    </row>
    <row r="17" spans="1:15" ht="15" x14ac:dyDescent="0.25">
      <c r="A17" s="116" t="s">
        <v>74</v>
      </c>
      <c r="B17" s="126"/>
      <c r="C17" s="127"/>
      <c r="D17" s="127"/>
      <c r="E17" s="145"/>
      <c r="F17" s="126"/>
      <c r="G17" s="127"/>
      <c r="H17" s="127"/>
      <c r="I17" s="127"/>
      <c r="J17" s="145"/>
      <c r="K17" s="126"/>
      <c r="L17" s="127"/>
      <c r="M17" s="127"/>
      <c r="N17" s="127"/>
      <c r="O17" s="145"/>
    </row>
    <row r="18" spans="1:15" x14ac:dyDescent="0.2">
      <c r="A18" s="117" t="s">
        <v>80</v>
      </c>
      <c r="B18" s="126">
        <v>11436320</v>
      </c>
      <c r="C18" s="127"/>
      <c r="D18" s="127">
        <v>274200</v>
      </c>
      <c r="E18" s="145">
        <f>SUM(B18:D18)</f>
        <v>11710520</v>
      </c>
      <c r="F18" s="126">
        <v>8893465</v>
      </c>
      <c r="G18" s="127"/>
      <c r="H18" s="127">
        <v>4791866</v>
      </c>
      <c r="I18" s="127"/>
      <c r="J18" s="145">
        <f>SUM(F18:I18)</f>
        <v>13685331</v>
      </c>
      <c r="K18" s="126">
        <v>14460042</v>
      </c>
      <c r="L18" s="127"/>
      <c r="M18" s="127">
        <v>146393</v>
      </c>
      <c r="N18" s="127"/>
      <c r="O18" s="145">
        <f>SUM(K18:N18)</f>
        <v>14606435</v>
      </c>
    </row>
    <row r="19" spans="1:15" x14ac:dyDescent="0.2">
      <c r="A19" s="117" t="s">
        <v>81</v>
      </c>
      <c r="B19" s="126">
        <v>8547274</v>
      </c>
      <c r="C19" s="127"/>
      <c r="D19" s="127"/>
      <c r="E19" s="145">
        <f>SUM(B19:D19)</f>
        <v>8547274</v>
      </c>
      <c r="F19" s="126">
        <v>8608199</v>
      </c>
      <c r="G19" s="127"/>
      <c r="H19" s="127"/>
      <c r="I19" s="127"/>
      <c r="J19" s="145">
        <f t="shared" ref="J19:J22" si="5">SUM(F19:I19)</f>
        <v>8608199</v>
      </c>
      <c r="K19" s="126">
        <v>8645844</v>
      </c>
      <c r="L19" s="127"/>
      <c r="M19" s="127"/>
      <c r="N19" s="127"/>
      <c r="O19" s="145">
        <f t="shared" ref="O19:O22" si="6">SUM(K19:N19)</f>
        <v>8645844</v>
      </c>
    </row>
    <row r="20" spans="1:15" x14ac:dyDescent="0.2">
      <c r="A20" s="117" t="s">
        <v>75</v>
      </c>
      <c r="B20" s="126">
        <v>74879</v>
      </c>
      <c r="C20" s="128"/>
      <c r="D20" s="128">
        <v>28420</v>
      </c>
      <c r="E20" s="145">
        <f>SUM(B20:D20)</f>
        <v>103299</v>
      </c>
      <c r="F20" s="126">
        <v>33925</v>
      </c>
      <c r="G20" s="128"/>
      <c r="H20" s="128">
        <v>25651</v>
      </c>
      <c r="I20" s="128"/>
      <c r="J20" s="145">
        <f t="shared" si="5"/>
        <v>59576</v>
      </c>
      <c r="K20" s="126">
        <v>341298</v>
      </c>
      <c r="L20" s="128"/>
      <c r="M20" s="128">
        <v>93090</v>
      </c>
      <c r="N20" s="128"/>
      <c r="O20" s="145">
        <f t="shared" si="6"/>
        <v>434388</v>
      </c>
    </row>
    <row r="21" spans="1:15" x14ac:dyDescent="0.2">
      <c r="A21" s="117" t="s">
        <v>76</v>
      </c>
      <c r="B21" s="126">
        <v>297</v>
      </c>
      <c r="C21" s="128"/>
      <c r="D21" s="128"/>
      <c r="E21" s="145">
        <f>SUM(B21:D21)</f>
        <v>297</v>
      </c>
      <c r="F21" s="126">
        <v>198</v>
      </c>
      <c r="G21" s="128"/>
      <c r="H21" s="128"/>
      <c r="I21" s="128"/>
      <c r="J21" s="145">
        <f t="shared" si="5"/>
        <v>198</v>
      </c>
      <c r="K21" s="126">
        <v>199</v>
      </c>
      <c r="L21" s="128"/>
      <c r="M21" s="128"/>
      <c r="N21" s="128"/>
      <c r="O21" s="145">
        <f t="shared" si="6"/>
        <v>199</v>
      </c>
    </row>
    <row r="22" spans="1:15" s="206" customFormat="1" x14ac:dyDescent="0.2">
      <c r="A22" s="207" t="s">
        <v>127</v>
      </c>
      <c r="B22" s="146">
        <v>8847</v>
      </c>
      <c r="C22" s="147"/>
      <c r="D22" s="147"/>
      <c r="E22" s="148">
        <f>SUM(B22:D22)</f>
        <v>8847</v>
      </c>
      <c r="F22" s="146">
        <v>8863</v>
      </c>
      <c r="G22" s="147"/>
      <c r="H22" s="147"/>
      <c r="I22" s="147"/>
      <c r="J22" s="148">
        <f t="shared" si="5"/>
        <v>8863</v>
      </c>
      <c r="K22" s="146">
        <v>8908</v>
      </c>
      <c r="L22" s="147"/>
      <c r="M22" s="147"/>
      <c r="N22" s="147"/>
      <c r="O22" s="148">
        <f t="shared" si="6"/>
        <v>8908</v>
      </c>
    </row>
    <row r="23" spans="1:15" ht="15" x14ac:dyDescent="0.25">
      <c r="A23" s="149" t="s">
        <v>77</v>
      </c>
      <c r="B23" s="150">
        <f t="shared" ref="B23:O23" si="7">SUM(B17:B22)</f>
        <v>20067617</v>
      </c>
      <c r="C23" s="151">
        <f t="shared" si="7"/>
        <v>0</v>
      </c>
      <c r="D23" s="151">
        <f t="shared" si="7"/>
        <v>302620</v>
      </c>
      <c r="E23" s="152">
        <f t="shared" si="7"/>
        <v>20370237</v>
      </c>
      <c r="F23" s="150">
        <f t="shared" si="7"/>
        <v>17544650</v>
      </c>
      <c r="G23" s="151">
        <f t="shared" si="7"/>
        <v>0</v>
      </c>
      <c r="H23" s="151">
        <f t="shared" si="7"/>
        <v>4817517</v>
      </c>
      <c r="I23" s="151">
        <f t="shared" si="7"/>
        <v>0</v>
      </c>
      <c r="J23" s="152">
        <f t="shared" si="7"/>
        <v>22362167</v>
      </c>
      <c r="K23" s="150">
        <f t="shared" si="7"/>
        <v>23456291</v>
      </c>
      <c r="L23" s="151">
        <f t="shared" si="7"/>
        <v>0</v>
      </c>
      <c r="M23" s="151">
        <f t="shared" si="7"/>
        <v>239483</v>
      </c>
      <c r="N23" s="151">
        <f t="shared" si="7"/>
        <v>0</v>
      </c>
      <c r="O23" s="152">
        <f t="shared" si="7"/>
        <v>23695774</v>
      </c>
    </row>
    <row r="24" spans="1:15" ht="15" customHeight="1" x14ac:dyDescent="0.25">
      <c r="A24" s="122" t="s">
        <v>78</v>
      </c>
      <c r="B24" s="153">
        <f>B23+B16+B15</f>
        <v>20693157</v>
      </c>
      <c r="C24" s="154">
        <f>C15+C16+C23</f>
        <v>-2974034</v>
      </c>
      <c r="D24" s="154">
        <f>D23+D15</f>
        <v>302620</v>
      </c>
      <c r="E24" s="155">
        <f>E23+E16+E15</f>
        <v>18021743</v>
      </c>
      <c r="F24" s="153">
        <f>F23+F16+F15</f>
        <v>15668627</v>
      </c>
      <c r="G24" s="154">
        <f>G23+G15</f>
        <v>710135</v>
      </c>
      <c r="H24" s="154">
        <f>H23+H15</f>
        <v>4817517</v>
      </c>
      <c r="I24" s="154">
        <f>I23+I15</f>
        <v>3069593</v>
      </c>
      <c r="J24" s="155">
        <f>J23+J16+J15</f>
        <v>24265872</v>
      </c>
      <c r="K24" s="153">
        <f>K15+K16+K23</f>
        <v>25651172</v>
      </c>
      <c r="L24" s="154">
        <f>L23+L15</f>
        <v>-6309876</v>
      </c>
      <c r="M24" s="154">
        <f>M23+M15</f>
        <v>239483</v>
      </c>
      <c r="N24" s="154">
        <f>N23+N15</f>
        <v>3157737</v>
      </c>
      <c r="O24" s="155">
        <f>O23+O16+O15</f>
        <v>22738516</v>
      </c>
    </row>
    <row r="25" spans="1:15" ht="15" x14ac:dyDescent="0.2">
      <c r="E25" s="123"/>
      <c r="F25" s="123"/>
      <c r="G25" s="123"/>
      <c r="H25" s="123"/>
      <c r="I25" s="123"/>
      <c r="J25" s="132"/>
      <c r="K25" s="123"/>
      <c r="L25" s="123"/>
      <c r="M25" s="123"/>
      <c r="N25" s="123"/>
      <c r="O25" s="123"/>
    </row>
  </sheetData>
  <mergeCells count="5">
    <mergeCell ref="A1:O1"/>
    <mergeCell ref="A2:O2"/>
    <mergeCell ref="B5:E5"/>
    <mergeCell ref="F5:J5"/>
    <mergeCell ref="K5:O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352"/>
  <sheetViews>
    <sheetView zoomScale="80" zoomScaleNormal="80" workbookViewId="0">
      <selection activeCell="B5" sqref="B5"/>
    </sheetView>
  </sheetViews>
  <sheetFormatPr defaultRowHeight="19.5" customHeight="1" x14ac:dyDescent="0.2"/>
  <cols>
    <col min="1" max="1" width="40.140625" bestFit="1" customWidth="1"/>
    <col min="2" max="2" width="85.28515625" bestFit="1" customWidth="1"/>
    <col min="3" max="3" width="20" style="52" customWidth="1"/>
    <col min="4" max="4" width="17.140625" style="28" customWidth="1"/>
  </cols>
  <sheetData>
    <row r="1" spans="1:14" ht="19.5" customHeight="1" x14ac:dyDescent="0.25">
      <c r="A1" s="227" t="s">
        <v>0</v>
      </c>
      <c r="B1" s="228"/>
      <c r="C1" s="228"/>
      <c r="D1" s="229"/>
    </row>
    <row r="2" spans="1:14" ht="19.5" customHeight="1" x14ac:dyDescent="0.25">
      <c r="A2" s="224" t="s">
        <v>259</v>
      </c>
      <c r="B2" s="225"/>
      <c r="C2" s="225"/>
      <c r="D2" s="226"/>
    </row>
    <row r="3" spans="1:14" ht="19.5" customHeight="1" x14ac:dyDescent="0.25">
      <c r="A3" s="129" t="s">
        <v>39</v>
      </c>
      <c r="B3" s="166" t="s">
        <v>82</v>
      </c>
      <c r="C3" s="93" t="s">
        <v>40</v>
      </c>
      <c r="D3" s="130" t="s">
        <v>41</v>
      </c>
    </row>
    <row r="4" spans="1:14" ht="19.5" customHeight="1" x14ac:dyDescent="0.2">
      <c r="A4" s="70"/>
      <c r="B4" s="25"/>
      <c r="C4" s="82"/>
      <c r="D4" s="92"/>
    </row>
    <row r="5" spans="1:14" ht="19.5" customHeight="1" x14ac:dyDescent="0.2">
      <c r="A5" s="211" t="s">
        <v>260</v>
      </c>
      <c r="B5" s="175" t="s">
        <v>565</v>
      </c>
      <c r="C5" s="177">
        <v>792639</v>
      </c>
      <c r="D5" s="131">
        <v>44831</v>
      </c>
      <c r="E5" s="50"/>
    </row>
    <row r="6" spans="1:14" ht="19.5" customHeight="1" x14ac:dyDescent="0.2">
      <c r="A6" s="61" t="s">
        <v>261</v>
      </c>
      <c r="B6" s="175" t="s">
        <v>262</v>
      </c>
      <c r="C6" s="178">
        <v>644952</v>
      </c>
      <c r="D6" s="103">
        <v>44817</v>
      </c>
      <c r="E6" s="50"/>
    </row>
    <row r="7" spans="1:14" ht="19.5" customHeight="1" x14ac:dyDescent="0.2">
      <c r="A7" s="61" t="s">
        <v>263</v>
      </c>
      <c r="B7" s="175" t="s">
        <v>264</v>
      </c>
      <c r="C7" s="178">
        <v>633326.86</v>
      </c>
      <c r="D7" s="103">
        <v>44816</v>
      </c>
      <c r="E7" s="50"/>
    </row>
    <row r="8" spans="1:14" ht="19.5" customHeight="1" x14ac:dyDescent="0.2">
      <c r="A8" s="61" t="s">
        <v>263</v>
      </c>
      <c r="B8" s="175" t="s">
        <v>265</v>
      </c>
      <c r="C8" s="178">
        <v>551004.35</v>
      </c>
      <c r="D8" s="103">
        <v>44830</v>
      </c>
      <c r="E8" s="50"/>
    </row>
    <row r="9" spans="1:14" ht="19.5" customHeight="1" x14ac:dyDescent="0.2">
      <c r="A9" s="61" t="s">
        <v>263</v>
      </c>
      <c r="B9" s="175" t="s">
        <v>265</v>
      </c>
      <c r="C9" s="178">
        <v>551004.35</v>
      </c>
      <c r="D9" s="103">
        <v>44830</v>
      </c>
      <c r="E9" s="50"/>
    </row>
    <row r="10" spans="1:14" ht="19.5" customHeight="1" x14ac:dyDescent="0.2">
      <c r="A10" s="61" t="s">
        <v>162</v>
      </c>
      <c r="B10" s="175" t="s">
        <v>266</v>
      </c>
      <c r="C10" s="178">
        <v>98478.24</v>
      </c>
      <c r="D10" s="103">
        <v>44811</v>
      </c>
      <c r="E10" s="50"/>
    </row>
    <row r="11" spans="1:14" ht="19.5" customHeight="1" x14ac:dyDescent="0.2">
      <c r="A11" s="61" t="s">
        <v>267</v>
      </c>
      <c r="B11" s="175" t="s">
        <v>92</v>
      </c>
      <c r="C11" s="178">
        <v>84668.52</v>
      </c>
      <c r="D11" s="103">
        <v>44824</v>
      </c>
      <c r="E11" s="50"/>
    </row>
    <row r="12" spans="1:14" ht="19.5" customHeight="1" x14ac:dyDescent="0.2">
      <c r="A12" s="61" t="s">
        <v>91</v>
      </c>
      <c r="B12" s="175" t="s">
        <v>123</v>
      </c>
      <c r="C12" s="178">
        <v>68344.509999999995</v>
      </c>
      <c r="D12" s="103">
        <v>44819</v>
      </c>
      <c r="E12" s="50"/>
    </row>
    <row r="13" spans="1:14" ht="19.5" customHeight="1" x14ac:dyDescent="0.2">
      <c r="A13" s="61" t="s">
        <v>268</v>
      </c>
      <c r="B13" s="175" t="s">
        <v>269</v>
      </c>
      <c r="C13" s="178">
        <v>52334</v>
      </c>
      <c r="D13" s="103">
        <v>44811</v>
      </c>
      <c r="E13" s="50"/>
      <c r="N13" s="188"/>
    </row>
    <row r="14" spans="1:14" ht="19.5" customHeight="1" x14ac:dyDescent="0.2">
      <c r="A14" s="61" t="s">
        <v>270</v>
      </c>
      <c r="B14" s="175" t="s">
        <v>271</v>
      </c>
      <c r="C14" s="178">
        <v>36890</v>
      </c>
      <c r="D14" s="103">
        <v>44824</v>
      </c>
      <c r="E14" s="50"/>
    </row>
    <row r="15" spans="1:14" ht="19.5" customHeight="1" x14ac:dyDescent="0.2">
      <c r="A15" s="61" t="s">
        <v>93</v>
      </c>
      <c r="B15" s="175" t="s">
        <v>272</v>
      </c>
      <c r="C15" s="178">
        <v>30030</v>
      </c>
      <c r="D15" s="103">
        <v>44810</v>
      </c>
      <c r="E15" s="50"/>
    </row>
    <row r="16" spans="1:14" ht="19.5" customHeight="1" x14ac:dyDescent="0.2">
      <c r="A16" s="61" t="s">
        <v>261</v>
      </c>
      <c r="B16" s="175" t="s">
        <v>273</v>
      </c>
      <c r="C16" s="178">
        <v>28946.71</v>
      </c>
      <c r="D16" s="103">
        <v>44830</v>
      </c>
      <c r="E16" s="50"/>
    </row>
    <row r="17" spans="1:14" ht="19.5" customHeight="1" x14ac:dyDescent="0.2">
      <c r="A17" s="61" t="s">
        <v>211</v>
      </c>
      <c r="B17" s="175" t="s">
        <v>274</v>
      </c>
      <c r="C17" s="178">
        <v>23417.88</v>
      </c>
      <c r="D17" s="103">
        <v>44825</v>
      </c>
      <c r="E17" s="50"/>
      <c r="N17" s="188"/>
    </row>
    <row r="18" spans="1:14" ht="19.5" customHeight="1" x14ac:dyDescent="0.2">
      <c r="A18" s="61" t="s">
        <v>132</v>
      </c>
      <c r="B18" s="175" t="s">
        <v>275</v>
      </c>
      <c r="C18" s="178">
        <v>19942.650000000001</v>
      </c>
      <c r="D18" s="103">
        <v>44811</v>
      </c>
      <c r="E18" s="50"/>
    </row>
    <row r="19" spans="1:14" ht="19.5" customHeight="1" x14ac:dyDescent="0.2">
      <c r="A19" s="61" t="s">
        <v>133</v>
      </c>
      <c r="B19" s="175" t="s">
        <v>205</v>
      </c>
      <c r="C19" s="178">
        <v>18608.599999999999</v>
      </c>
      <c r="D19" s="103">
        <v>44812</v>
      </c>
      <c r="E19" s="50"/>
    </row>
    <row r="20" spans="1:14" ht="19.5" customHeight="1" x14ac:dyDescent="0.2">
      <c r="A20" s="61" t="s">
        <v>276</v>
      </c>
      <c r="B20" s="175" t="s">
        <v>277</v>
      </c>
      <c r="C20" s="178">
        <v>18500</v>
      </c>
      <c r="D20" s="103">
        <v>44811</v>
      </c>
      <c r="E20" s="50"/>
    </row>
    <row r="21" spans="1:14" ht="19.5" customHeight="1" x14ac:dyDescent="0.2">
      <c r="A21" s="61" t="s">
        <v>173</v>
      </c>
      <c r="B21" s="175" t="s">
        <v>278</v>
      </c>
      <c r="C21" s="178">
        <v>18276.400000000001</v>
      </c>
      <c r="D21" s="103">
        <v>44817</v>
      </c>
      <c r="E21" s="50"/>
    </row>
    <row r="22" spans="1:14" ht="19.5" customHeight="1" x14ac:dyDescent="0.2">
      <c r="A22" s="61" t="s">
        <v>279</v>
      </c>
      <c r="B22" s="175" t="s">
        <v>280</v>
      </c>
      <c r="C22" s="178">
        <v>18000.04</v>
      </c>
      <c r="D22" s="103">
        <v>44825</v>
      </c>
      <c r="E22" s="50"/>
    </row>
    <row r="23" spans="1:14" ht="19.5" customHeight="1" x14ac:dyDescent="0.2">
      <c r="A23" s="61" t="s">
        <v>91</v>
      </c>
      <c r="B23" s="175" t="s">
        <v>123</v>
      </c>
      <c r="C23" s="178">
        <v>17287.12</v>
      </c>
      <c r="D23" s="103">
        <v>44819</v>
      </c>
      <c r="E23" s="50"/>
    </row>
    <row r="24" spans="1:14" ht="19.5" customHeight="1" x14ac:dyDescent="0.2">
      <c r="A24" s="61" t="s">
        <v>281</v>
      </c>
      <c r="B24" s="175" t="s">
        <v>99</v>
      </c>
      <c r="C24" s="178">
        <v>17000</v>
      </c>
      <c r="D24" s="103">
        <v>44810</v>
      </c>
      <c r="E24" s="50"/>
    </row>
    <row r="25" spans="1:14" ht="19.5" customHeight="1" x14ac:dyDescent="0.2">
      <c r="A25" s="61" t="s">
        <v>282</v>
      </c>
      <c r="B25" s="175" t="s">
        <v>283</v>
      </c>
      <c r="C25" s="101">
        <v>16114.48</v>
      </c>
      <c r="D25" s="103">
        <v>44810</v>
      </c>
      <c r="E25" s="50"/>
    </row>
    <row r="26" spans="1:14" ht="19.5" customHeight="1" x14ac:dyDescent="0.2">
      <c r="A26" s="61" t="s">
        <v>162</v>
      </c>
      <c r="B26" s="175" t="s">
        <v>150</v>
      </c>
      <c r="C26" s="101">
        <v>15018.44</v>
      </c>
      <c r="D26" s="103">
        <v>44817</v>
      </c>
      <c r="E26" s="50"/>
    </row>
    <row r="27" spans="1:14" ht="19.5" customHeight="1" x14ac:dyDescent="0.2">
      <c r="A27" s="61" t="s">
        <v>284</v>
      </c>
      <c r="B27" s="175" t="s">
        <v>285</v>
      </c>
      <c r="C27" s="101">
        <v>14700</v>
      </c>
      <c r="D27" s="103">
        <v>44825</v>
      </c>
      <c r="E27" s="50"/>
    </row>
    <row r="28" spans="1:14" ht="19.5" customHeight="1" x14ac:dyDescent="0.2">
      <c r="A28" s="61" t="s">
        <v>286</v>
      </c>
      <c r="B28" s="175" t="s">
        <v>287</v>
      </c>
      <c r="C28" s="101">
        <v>14567.13</v>
      </c>
      <c r="D28" s="103">
        <v>44824</v>
      </c>
      <c r="E28" s="50"/>
    </row>
    <row r="29" spans="1:14" ht="19.5" customHeight="1" x14ac:dyDescent="0.2">
      <c r="A29" s="61" t="s">
        <v>288</v>
      </c>
      <c r="B29" s="175" t="s">
        <v>289</v>
      </c>
      <c r="C29" s="101">
        <v>14247.97</v>
      </c>
      <c r="D29" s="103">
        <v>44810</v>
      </c>
      <c r="E29" s="50"/>
    </row>
    <row r="30" spans="1:14" ht="19.5" customHeight="1" x14ac:dyDescent="0.2">
      <c r="A30" s="61" t="s">
        <v>290</v>
      </c>
      <c r="B30" s="175" t="s">
        <v>291</v>
      </c>
      <c r="C30" s="101">
        <v>13800</v>
      </c>
      <c r="D30" s="103">
        <v>44811</v>
      </c>
      <c r="E30" s="50"/>
    </row>
    <row r="31" spans="1:14" ht="19.5" customHeight="1" x14ac:dyDescent="0.2">
      <c r="A31" s="61" t="s">
        <v>292</v>
      </c>
      <c r="B31" s="175" t="s">
        <v>149</v>
      </c>
      <c r="C31" s="101">
        <v>11826</v>
      </c>
      <c r="D31" s="103">
        <v>44830</v>
      </c>
      <c r="E31" s="50"/>
    </row>
    <row r="32" spans="1:14" ht="19.5" customHeight="1" x14ac:dyDescent="0.2">
      <c r="A32" s="61" t="s">
        <v>293</v>
      </c>
      <c r="B32" s="175" t="s">
        <v>294</v>
      </c>
      <c r="C32" s="101">
        <v>10684.07</v>
      </c>
      <c r="D32" s="103">
        <v>44831</v>
      </c>
      <c r="E32" s="50"/>
    </row>
    <row r="33" spans="1:5" ht="19.5" customHeight="1" x14ac:dyDescent="0.2">
      <c r="A33" s="61" t="s">
        <v>295</v>
      </c>
      <c r="B33" s="175" t="s">
        <v>296</v>
      </c>
      <c r="C33" s="101">
        <v>10590.22</v>
      </c>
      <c r="D33" s="103">
        <v>44811</v>
      </c>
      <c r="E33" s="50"/>
    </row>
    <row r="34" spans="1:5" ht="19.5" customHeight="1" x14ac:dyDescent="0.2">
      <c r="A34" s="61" t="s">
        <v>297</v>
      </c>
      <c r="B34" s="175" t="s">
        <v>298</v>
      </c>
      <c r="C34" s="101">
        <v>9971</v>
      </c>
      <c r="D34" s="103">
        <v>44810</v>
      </c>
      <c r="E34" s="50"/>
    </row>
    <row r="35" spans="1:5" ht="19.5" customHeight="1" x14ac:dyDescent="0.2">
      <c r="A35" s="61" t="s">
        <v>167</v>
      </c>
      <c r="B35" s="175" t="s">
        <v>92</v>
      </c>
      <c r="C35" s="101">
        <v>8986.98</v>
      </c>
      <c r="D35" s="103">
        <v>44830</v>
      </c>
      <c r="E35" s="50"/>
    </row>
    <row r="36" spans="1:5" ht="19.5" customHeight="1" x14ac:dyDescent="0.2">
      <c r="A36" s="61" t="s">
        <v>293</v>
      </c>
      <c r="B36" s="202" t="s">
        <v>200</v>
      </c>
      <c r="C36" s="101">
        <v>8939.16</v>
      </c>
      <c r="D36" s="103">
        <v>44833</v>
      </c>
      <c r="E36" s="50"/>
    </row>
    <row r="37" spans="1:5" ht="19.5" customHeight="1" x14ac:dyDescent="0.2">
      <c r="A37" s="61" t="s">
        <v>299</v>
      </c>
      <c r="B37" s="175" t="s">
        <v>300</v>
      </c>
      <c r="C37" s="101">
        <v>8933.25</v>
      </c>
      <c r="D37" s="103">
        <v>44830</v>
      </c>
      <c r="E37" s="50"/>
    </row>
    <row r="38" spans="1:5" ht="19.5" customHeight="1" x14ac:dyDescent="0.2">
      <c r="A38" s="61" t="s">
        <v>130</v>
      </c>
      <c r="B38" s="175" t="s">
        <v>110</v>
      </c>
      <c r="C38" s="101">
        <v>8885.5499999999993</v>
      </c>
      <c r="D38" s="103">
        <v>44833</v>
      </c>
      <c r="E38" s="50"/>
    </row>
    <row r="39" spans="1:5" ht="19.5" customHeight="1" x14ac:dyDescent="0.2">
      <c r="A39" s="61" t="s">
        <v>301</v>
      </c>
      <c r="B39" s="175" t="s">
        <v>302</v>
      </c>
      <c r="C39" s="101">
        <v>8250</v>
      </c>
      <c r="D39" s="103">
        <v>44810</v>
      </c>
      <c r="E39" s="50"/>
    </row>
    <row r="40" spans="1:5" ht="19.5" customHeight="1" x14ac:dyDescent="0.2">
      <c r="A40" s="61" t="s">
        <v>299</v>
      </c>
      <c r="B40" s="175" t="s">
        <v>300</v>
      </c>
      <c r="C40" s="101">
        <v>7927.25</v>
      </c>
      <c r="D40" s="103">
        <v>44811</v>
      </c>
      <c r="E40" s="50"/>
    </row>
    <row r="41" spans="1:5" ht="19.5" customHeight="1" x14ac:dyDescent="0.2">
      <c r="A41" s="61" t="s">
        <v>168</v>
      </c>
      <c r="B41" s="175" t="s">
        <v>99</v>
      </c>
      <c r="C41" s="101">
        <v>7297.86</v>
      </c>
      <c r="D41" s="103">
        <v>44824</v>
      </c>
      <c r="E41" s="50"/>
    </row>
    <row r="42" spans="1:5" ht="19.5" customHeight="1" x14ac:dyDescent="0.2">
      <c r="A42" s="61" t="s">
        <v>303</v>
      </c>
      <c r="B42" s="175" t="s">
        <v>97</v>
      </c>
      <c r="C42" s="101">
        <v>7216.6</v>
      </c>
      <c r="D42" s="103">
        <v>44825</v>
      </c>
      <c r="E42" s="50"/>
    </row>
    <row r="43" spans="1:5" ht="19.5" customHeight="1" x14ac:dyDescent="0.2">
      <c r="A43" s="61" t="s">
        <v>304</v>
      </c>
      <c r="B43" s="175" t="s">
        <v>305</v>
      </c>
      <c r="C43" s="101">
        <v>7063</v>
      </c>
      <c r="D43" s="103">
        <v>44825</v>
      </c>
      <c r="E43" s="50"/>
    </row>
    <row r="44" spans="1:5" ht="19.5" customHeight="1" x14ac:dyDescent="0.2">
      <c r="A44" s="61" t="s">
        <v>306</v>
      </c>
      <c r="B44" s="175" t="s">
        <v>566</v>
      </c>
      <c r="C44" s="101">
        <v>6790</v>
      </c>
      <c r="D44" s="103">
        <v>44824</v>
      </c>
      <c r="E44" s="50"/>
    </row>
    <row r="45" spans="1:5" ht="19.5" customHeight="1" x14ac:dyDescent="0.2">
      <c r="A45" s="61" t="s">
        <v>307</v>
      </c>
      <c r="B45" s="175" t="s">
        <v>97</v>
      </c>
      <c r="C45" s="101">
        <v>6720.52</v>
      </c>
      <c r="D45" s="103">
        <v>44817</v>
      </c>
      <c r="E45" s="50"/>
    </row>
    <row r="46" spans="1:5" ht="19.5" customHeight="1" x14ac:dyDescent="0.2">
      <c r="A46" s="61" t="s">
        <v>308</v>
      </c>
      <c r="B46" s="175" t="s">
        <v>309</v>
      </c>
      <c r="C46" s="101">
        <v>6516</v>
      </c>
      <c r="D46" s="103">
        <v>44830</v>
      </c>
      <c r="E46" s="50"/>
    </row>
    <row r="47" spans="1:5" ht="19.5" customHeight="1" x14ac:dyDescent="0.2">
      <c r="A47" s="61" t="s">
        <v>310</v>
      </c>
      <c r="B47" s="175" t="s">
        <v>172</v>
      </c>
      <c r="C47" s="101">
        <v>6468</v>
      </c>
      <c r="D47" s="103">
        <v>44817</v>
      </c>
      <c r="E47" s="50"/>
    </row>
    <row r="48" spans="1:5" ht="19.5" customHeight="1" x14ac:dyDescent="0.2">
      <c r="A48" s="211" t="s">
        <v>311</v>
      </c>
      <c r="B48" s="175" t="s">
        <v>206</v>
      </c>
      <c r="C48" s="101">
        <v>6242.5</v>
      </c>
      <c r="D48" s="103">
        <v>44817</v>
      </c>
      <c r="E48" s="50"/>
    </row>
    <row r="49" spans="1:5" ht="19.5" customHeight="1" x14ac:dyDescent="0.2">
      <c r="A49" s="61" t="s">
        <v>312</v>
      </c>
      <c r="B49" s="175" t="s">
        <v>99</v>
      </c>
      <c r="C49" s="101">
        <v>6000</v>
      </c>
      <c r="D49" s="103">
        <v>44811</v>
      </c>
      <c r="E49" s="50"/>
    </row>
    <row r="50" spans="1:5" ht="19.5" customHeight="1" x14ac:dyDescent="0.2">
      <c r="A50" s="61" t="s">
        <v>313</v>
      </c>
      <c r="B50" s="175" t="s">
        <v>314</v>
      </c>
      <c r="C50" s="101">
        <v>5925</v>
      </c>
      <c r="D50" s="103">
        <v>44819</v>
      </c>
      <c r="E50" s="50"/>
    </row>
    <row r="51" spans="1:5" ht="19.5" customHeight="1" x14ac:dyDescent="0.2">
      <c r="A51" s="61" t="s">
        <v>315</v>
      </c>
      <c r="B51" s="175" t="s">
        <v>316</v>
      </c>
      <c r="C51" s="101">
        <v>5638.87</v>
      </c>
      <c r="D51" s="103">
        <v>44819</v>
      </c>
      <c r="E51" s="50"/>
    </row>
    <row r="52" spans="1:5" ht="19.5" customHeight="1" x14ac:dyDescent="0.2">
      <c r="A52" s="61" t="s">
        <v>207</v>
      </c>
      <c r="B52" s="175" t="s">
        <v>99</v>
      </c>
      <c r="C52" s="101">
        <v>5500</v>
      </c>
      <c r="D52" s="103">
        <v>44812</v>
      </c>
      <c r="E52" s="50"/>
    </row>
    <row r="53" spans="1:5" ht="19.5" customHeight="1" x14ac:dyDescent="0.2">
      <c r="A53" s="61" t="s">
        <v>317</v>
      </c>
      <c r="B53" s="175" t="s">
        <v>318</v>
      </c>
      <c r="C53" s="101">
        <v>5489.1</v>
      </c>
      <c r="D53" s="103">
        <v>44817</v>
      </c>
      <c r="E53" s="50"/>
    </row>
    <row r="54" spans="1:5" ht="19.5" customHeight="1" x14ac:dyDescent="0.2">
      <c r="A54" s="61" t="s">
        <v>319</v>
      </c>
      <c r="B54" s="175" t="s">
        <v>105</v>
      </c>
      <c r="C54" s="101">
        <v>5473.57</v>
      </c>
      <c r="D54" s="103">
        <v>44812</v>
      </c>
      <c r="E54" s="50"/>
    </row>
    <row r="55" spans="1:5" ht="19.5" customHeight="1" x14ac:dyDescent="0.2">
      <c r="A55" s="61" t="s">
        <v>198</v>
      </c>
      <c r="B55" s="175" t="s">
        <v>97</v>
      </c>
      <c r="C55" s="101">
        <v>5309.68</v>
      </c>
      <c r="D55" s="103">
        <v>44817</v>
      </c>
      <c r="E55" s="50"/>
    </row>
    <row r="56" spans="1:5" ht="19.5" customHeight="1" x14ac:dyDescent="0.2">
      <c r="A56" s="61" t="s">
        <v>299</v>
      </c>
      <c r="B56" s="175" t="s">
        <v>300</v>
      </c>
      <c r="C56" s="101">
        <v>5014.3999999999996</v>
      </c>
      <c r="D56" s="103">
        <v>44810</v>
      </c>
      <c r="E56" s="50"/>
    </row>
    <row r="57" spans="1:5" ht="19.5" customHeight="1" x14ac:dyDescent="0.2">
      <c r="A57" s="61" t="s">
        <v>320</v>
      </c>
      <c r="B57" s="175" t="s">
        <v>321</v>
      </c>
      <c r="C57" s="101">
        <v>5000</v>
      </c>
      <c r="D57" s="103">
        <v>44831</v>
      </c>
      <c r="E57" s="50"/>
    </row>
    <row r="58" spans="1:5" ht="19.5" customHeight="1" x14ac:dyDescent="0.2">
      <c r="A58" s="61" t="s">
        <v>130</v>
      </c>
      <c r="B58" s="175" t="s">
        <v>110</v>
      </c>
      <c r="C58" s="101">
        <v>4988.75</v>
      </c>
      <c r="D58" s="103">
        <v>44819</v>
      </c>
      <c r="E58" s="50"/>
    </row>
    <row r="59" spans="1:5" ht="19.5" customHeight="1" x14ac:dyDescent="0.2">
      <c r="A59" s="61" t="s">
        <v>299</v>
      </c>
      <c r="B59" s="175" t="s">
        <v>322</v>
      </c>
      <c r="C59" s="101">
        <v>4968</v>
      </c>
      <c r="D59" s="103">
        <v>44819</v>
      </c>
      <c r="E59" s="50"/>
    </row>
    <row r="60" spans="1:5" ht="19.5" customHeight="1" x14ac:dyDescent="0.2">
      <c r="A60" s="61" t="s">
        <v>134</v>
      </c>
      <c r="B60" s="175" t="s">
        <v>92</v>
      </c>
      <c r="C60" s="101">
        <v>4858.74</v>
      </c>
      <c r="D60" s="103">
        <v>44830</v>
      </c>
      <c r="E60" s="50"/>
    </row>
    <row r="61" spans="1:5" ht="19.5" customHeight="1" x14ac:dyDescent="0.2">
      <c r="A61" s="61" t="s">
        <v>323</v>
      </c>
      <c r="B61" s="175" t="s">
        <v>567</v>
      </c>
      <c r="C61" s="101">
        <v>4800</v>
      </c>
      <c r="D61" s="103">
        <v>44830</v>
      </c>
      <c r="E61" s="50"/>
    </row>
    <row r="62" spans="1:5" ht="19.5" customHeight="1" x14ac:dyDescent="0.2">
      <c r="A62" s="61" t="s">
        <v>324</v>
      </c>
      <c r="B62" s="175" t="s">
        <v>98</v>
      </c>
      <c r="C62" s="101">
        <v>4728.57</v>
      </c>
      <c r="D62" s="103">
        <v>44811</v>
      </c>
      <c r="E62" s="50"/>
    </row>
    <row r="63" spans="1:5" ht="19.5" customHeight="1" x14ac:dyDescent="0.2">
      <c r="A63" s="61" t="s">
        <v>325</v>
      </c>
      <c r="B63" s="175" t="s">
        <v>326</v>
      </c>
      <c r="C63" s="101">
        <v>4500</v>
      </c>
      <c r="D63" s="103">
        <v>44825</v>
      </c>
      <c r="E63" s="50"/>
    </row>
    <row r="64" spans="1:5" ht="19.5" customHeight="1" x14ac:dyDescent="0.2">
      <c r="A64" s="61" t="s">
        <v>130</v>
      </c>
      <c r="B64" s="175" t="s">
        <v>110</v>
      </c>
      <c r="C64" s="101">
        <v>4375.12</v>
      </c>
      <c r="D64" s="103">
        <v>44810</v>
      </c>
      <c r="E64" s="50"/>
    </row>
    <row r="65" spans="1:5" ht="19.5" customHeight="1" x14ac:dyDescent="0.2">
      <c r="A65" s="61" t="s">
        <v>209</v>
      </c>
      <c r="B65" s="175" t="s">
        <v>327</v>
      </c>
      <c r="C65" s="101">
        <v>4315.5</v>
      </c>
      <c r="D65" s="103">
        <v>44825</v>
      </c>
      <c r="E65" s="50"/>
    </row>
    <row r="66" spans="1:5" ht="19.5" customHeight="1" x14ac:dyDescent="0.2">
      <c r="A66" s="61" t="s">
        <v>95</v>
      </c>
      <c r="B66" s="175" t="s">
        <v>96</v>
      </c>
      <c r="C66" s="101">
        <v>4054.05</v>
      </c>
      <c r="D66" s="103">
        <v>44831</v>
      </c>
      <c r="E66" s="50"/>
    </row>
    <row r="67" spans="1:5" ht="19.5" customHeight="1" x14ac:dyDescent="0.2">
      <c r="A67" s="61" t="s">
        <v>204</v>
      </c>
      <c r="B67" s="175" t="s">
        <v>328</v>
      </c>
      <c r="C67" s="101">
        <v>4034</v>
      </c>
      <c r="D67" s="103">
        <v>44824</v>
      </c>
      <c r="E67" s="50"/>
    </row>
    <row r="68" spans="1:5" ht="19.5" customHeight="1" x14ac:dyDescent="0.2">
      <c r="A68" s="61" t="s">
        <v>329</v>
      </c>
      <c r="B68" s="175" t="s">
        <v>330</v>
      </c>
      <c r="C68" s="101">
        <v>4000</v>
      </c>
      <c r="D68" s="103">
        <v>44817</v>
      </c>
      <c r="E68" s="50"/>
    </row>
    <row r="69" spans="1:5" ht="19.5" customHeight="1" x14ac:dyDescent="0.2">
      <c r="A69" s="61" t="s">
        <v>331</v>
      </c>
      <c r="B69" s="175" t="s">
        <v>200</v>
      </c>
      <c r="C69" s="101">
        <v>3767.8</v>
      </c>
      <c r="D69" s="103">
        <v>44833</v>
      </c>
      <c r="E69" s="50"/>
    </row>
    <row r="70" spans="1:5" ht="19.5" customHeight="1" x14ac:dyDescent="0.2">
      <c r="A70" s="61" t="s">
        <v>332</v>
      </c>
      <c r="B70" s="175" t="s">
        <v>333</v>
      </c>
      <c r="C70" s="101">
        <v>3750</v>
      </c>
      <c r="D70" s="103">
        <v>44832</v>
      </c>
      <c r="E70" s="50"/>
    </row>
    <row r="71" spans="1:5" ht="19.5" customHeight="1" x14ac:dyDescent="0.2">
      <c r="A71" s="61" t="s">
        <v>334</v>
      </c>
      <c r="B71" s="175" t="s">
        <v>97</v>
      </c>
      <c r="C71" s="101">
        <v>3689.79</v>
      </c>
      <c r="D71" s="103">
        <v>44825</v>
      </c>
      <c r="E71" s="50"/>
    </row>
    <row r="72" spans="1:5" ht="19.5" customHeight="1" x14ac:dyDescent="0.2">
      <c r="A72" s="61" t="s">
        <v>102</v>
      </c>
      <c r="B72" s="175" t="s">
        <v>103</v>
      </c>
      <c r="C72" s="101">
        <v>3680.5</v>
      </c>
      <c r="D72" s="103">
        <v>44824</v>
      </c>
      <c r="E72" s="50"/>
    </row>
    <row r="73" spans="1:5" ht="19.5" customHeight="1" x14ac:dyDescent="0.2">
      <c r="A73" s="61" t="s">
        <v>210</v>
      </c>
      <c r="B73" s="175" t="s">
        <v>99</v>
      </c>
      <c r="C73" s="101">
        <v>3625</v>
      </c>
      <c r="D73" s="103">
        <v>44819</v>
      </c>
      <c r="E73" s="50"/>
    </row>
    <row r="74" spans="1:5" ht="19.5" customHeight="1" x14ac:dyDescent="0.2">
      <c r="A74" s="61" t="s">
        <v>95</v>
      </c>
      <c r="B74" s="175" t="s">
        <v>96</v>
      </c>
      <c r="C74" s="101">
        <v>3518.93</v>
      </c>
      <c r="D74" s="103">
        <v>44817</v>
      </c>
      <c r="E74" s="50"/>
    </row>
    <row r="75" spans="1:5" ht="19.5" customHeight="1" x14ac:dyDescent="0.2">
      <c r="A75" s="61" t="s">
        <v>335</v>
      </c>
      <c r="B75" s="175" t="s">
        <v>336</v>
      </c>
      <c r="C75" s="101">
        <v>3500</v>
      </c>
      <c r="D75" s="103">
        <v>44819</v>
      </c>
      <c r="E75" s="50"/>
    </row>
    <row r="76" spans="1:5" ht="19.5" customHeight="1" x14ac:dyDescent="0.2">
      <c r="A76" s="61" t="s">
        <v>337</v>
      </c>
      <c r="B76" s="175" t="s">
        <v>338</v>
      </c>
      <c r="C76" s="101">
        <v>3450</v>
      </c>
      <c r="D76" s="103">
        <v>44811</v>
      </c>
      <c r="E76" s="50"/>
    </row>
    <row r="77" spans="1:5" ht="19.5" customHeight="1" x14ac:dyDescent="0.2">
      <c r="A77" s="61" t="s">
        <v>339</v>
      </c>
      <c r="B77" s="175" t="s">
        <v>340</v>
      </c>
      <c r="C77" s="101">
        <v>3296</v>
      </c>
      <c r="D77" s="103">
        <v>44810</v>
      </c>
      <c r="E77" s="50"/>
    </row>
    <row r="78" spans="1:5" ht="19.5" customHeight="1" x14ac:dyDescent="0.2">
      <c r="A78" s="61" t="s">
        <v>341</v>
      </c>
      <c r="B78" s="175" t="s">
        <v>200</v>
      </c>
      <c r="C78" s="101">
        <v>3200</v>
      </c>
      <c r="D78" s="103">
        <v>44820</v>
      </c>
      <c r="E78" s="50"/>
    </row>
    <row r="79" spans="1:5" ht="19.5" customHeight="1" x14ac:dyDescent="0.2">
      <c r="A79" s="61" t="s">
        <v>342</v>
      </c>
      <c r="B79" s="175" t="s">
        <v>343</v>
      </c>
      <c r="C79" s="101">
        <v>3200</v>
      </c>
      <c r="D79" s="103">
        <v>44825</v>
      </c>
      <c r="E79" s="50"/>
    </row>
    <row r="80" spans="1:5" ht="19.5" customHeight="1" x14ac:dyDescent="0.2">
      <c r="A80" s="61" t="s">
        <v>344</v>
      </c>
      <c r="B80" s="175" t="s">
        <v>345</v>
      </c>
      <c r="C80" s="101">
        <v>3160</v>
      </c>
      <c r="D80" s="103">
        <v>44817</v>
      </c>
      <c r="E80" s="50"/>
    </row>
    <row r="81" spans="1:5" ht="19.5" customHeight="1" x14ac:dyDescent="0.2">
      <c r="A81" s="61" t="s">
        <v>238</v>
      </c>
      <c r="B81" s="175" t="s">
        <v>97</v>
      </c>
      <c r="C81" s="101">
        <v>3135</v>
      </c>
      <c r="D81" s="103">
        <v>44810</v>
      </c>
      <c r="E81" s="50"/>
    </row>
    <row r="82" spans="1:5" ht="19.5" customHeight="1" x14ac:dyDescent="0.2">
      <c r="A82" s="61" t="s">
        <v>135</v>
      </c>
      <c r="B82" s="175" t="s">
        <v>171</v>
      </c>
      <c r="C82" s="101">
        <v>3119.5</v>
      </c>
      <c r="D82" s="103">
        <v>44817</v>
      </c>
      <c r="E82" s="50"/>
    </row>
    <row r="83" spans="1:5" ht="19.5" customHeight="1" x14ac:dyDescent="0.2">
      <c r="A83" s="61" t="s">
        <v>267</v>
      </c>
      <c r="B83" s="175" t="s">
        <v>92</v>
      </c>
      <c r="C83" s="101">
        <v>3098.04</v>
      </c>
      <c r="D83" s="103">
        <v>44830</v>
      </c>
      <c r="E83" s="50"/>
    </row>
    <row r="84" spans="1:5" ht="19.5" customHeight="1" x14ac:dyDescent="0.2">
      <c r="A84" s="61" t="s">
        <v>346</v>
      </c>
      <c r="B84" s="175" t="s">
        <v>214</v>
      </c>
      <c r="C84" s="101">
        <v>3080</v>
      </c>
      <c r="D84" s="103">
        <v>44811</v>
      </c>
      <c r="E84" s="50"/>
    </row>
    <row r="85" spans="1:5" ht="19.5" customHeight="1" x14ac:dyDescent="0.2">
      <c r="A85" s="61" t="s">
        <v>154</v>
      </c>
      <c r="B85" s="175" t="s">
        <v>347</v>
      </c>
      <c r="C85" s="101">
        <v>3026.41</v>
      </c>
      <c r="D85" s="103">
        <v>44833</v>
      </c>
      <c r="E85" s="50"/>
    </row>
    <row r="86" spans="1:5" ht="19.5" customHeight="1" x14ac:dyDescent="0.2">
      <c r="A86" s="61" t="s">
        <v>295</v>
      </c>
      <c r="B86" s="175" t="s">
        <v>348</v>
      </c>
      <c r="C86" s="101">
        <v>3014.83</v>
      </c>
      <c r="D86" s="103">
        <v>44817</v>
      </c>
      <c r="E86" s="50"/>
    </row>
    <row r="87" spans="1:5" ht="19.5" customHeight="1" x14ac:dyDescent="0.2">
      <c r="A87" s="61" t="s">
        <v>217</v>
      </c>
      <c r="B87" s="175" t="s">
        <v>99</v>
      </c>
      <c r="C87" s="101">
        <v>2892.27</v>
      </c>
      <c r="D87" s="103">
        <v>44819</v>
      </c>
      <c r="E87" s="50"/>
    </row>
    <row r="88" spans="1:5" ht="19.5" customHeight="1" x14ac:dyDescent="0.2">
      <c r="A88" s="61" t="s">
        <v>349</v>
      </c>
      <c r="B88" s="175" t="s">
        <v>350</v>
      </c>
      <c r="C88" s="101">
        <v>2875</v>
      </c>
      <c r="D88" s="103">
        <v>44810</v>
      </c>
      <c r="E88" s="50"/>
    </row>
    <row r="89" spans="1:5" ht="19.5" customHeight="1" x14ac:dyDescent="0.2">
      <c r="A89" s="61" t="s">
        <v>351</v>
      </c>
      <c r="B89" s="175" t="s">
        <v>107</v>
      </c>
      <c r="C89" s="101">
        <v>2865.8</v>
      </c>
      <c r="D89" s="103">
        <v>44832</v>
      </c>
      <c r="E89" s="50"/>
    </row>
    <row r="90" spans="1:5" ht="19.5" customHeight="1" x14ac:dyDescent="0.2">
      <c r="A90" s="61" t="s">
        <v>352</v>
      </c>
      <c r="B90" s="175" t="s">
        <v>353</v>
      </c>
      <c r="C90" s="101">
        <v>2700</v>
      </c>
      <c r="D90" s="103">
        <v>44832</v>
      </c>
      <c r="E90" s="50"/>
    </row>
    <row r="91" spans="1:5" ht="19.5" customHeight="1" x14ac:dyDescent="0.2">
      <c r="A91" s="61" t="s">
        <v>182</v>
      </c>
      <c r="B91" s="175" t="s">
        <v>116</v>
      </c>
      <c r="C91" s="101">
        <v>2668.16</v>
      </c>
      <c r="D91" s="103">
        <v>44830</v>
      </c>
      <c r="E91" s="50"/>
    </row>
    <row r="92" spans="1:5" ht="19.5" customHeight="1" x14ac:dyDescent="0.2">
      <c r="A92" s="61" t="s">
        <v>354</v>
      </c>
      <c r="B92" s="175" t="s">
        <v>355</v>
      </c>
      <c r="C92" s="101">
        <v>2640</v>
      </c>
      <c r="D92" s="103">
        <v>44810</v>
      </c>
      <c r="E92" s="50"/>
    </row>
    <row r="93" spans="1:5" ht="19.5" customHeight="1" x14ac:dyDescent="0.2">
      <c r="A93" s="61" t="s">
        <v>94</v>
      </c>
      <c r="B93" s="175" t="s">
        <v>92</v>
      </c>
      <c r="C93" s="101">
        <v>2627.17</v>
      </c>
      <c r="D93" s="103">
        <v>44810</v>
      </c>
      <c r="E93" s="50"/>
    </row>
    <row r="94" spans="1:5" ht="19.5" customHeight="1" x14ac:dyDescent="0.2">
      <c r="A94" s="61" t="s">
        <v>356</v>
      </c>
      <c r="B94" s="175" t="s">
        <v>357</v>
      </c>
      <c r="C94" s="101">
        <v>2240.1999999999998</v>
      </c>
      <c r="D94" s="103">
        <v>44831</v>
      </c>
      <c r="E94" s="50"/>
    </row>
    <row r="95" spans="1:5" ht="19.5" customHeight="1" x14ac:dyDescent="0.2">
      <c r="A95" s="61" t="s">
        <v>358</v>
      </c>
      <c r="B95" s="175" t="s">
        <v>359</v>
      </c>
      <c r="C95" s="101">
        <v>2210</v>
      </c>
      <c r="D95" s="103">
        <v>44817</v>
      </c>
      <c r="E95" s="50"/>
    </row>
    <row r="96" spans="1:5" ht="19.5" customHeight="1" x14ac:dyDescent="0.2">
      <c r="A96" s="61" t="s">
        <v>153</v>
      </c>
      <c r="B96" s="175" t="s">
        <v>149</v>
      </c>
      <c r="C96" s="101">
        <v>2188</v>
      </c>
      <c r="D96" s="103">
        <v>44812</v>
      </c>
      <c r="E96" s="50"/>
    </row>
    <row r="97" spans="1:5" ht="19.5" customHeight="1" x14ac:dyDescent="0.2">
      <c r="A97" s="61" t="s">
        <v>170</v>
      </c>
      <c r="B97" s="175" t="s">
        <v>99</v>
      </c>
      <c r="C97" s="101">
        <v>2183.35</v>
      </c>
      <c r="D97" s="103">
        <v>44824</v>
      </c>
      <c r="E97" s="50"/>
    </row>
    <row r="98" spans="1:5" ht="19.5" customHeight="1" x14ac:dyDescent="0.2">
      <c r="A98" s="61" t="s">
        <v>360</v>
      </c>
      <c r="B98" s="175" t="s">
        <v>108</v>
      </c>
      <c r="C98" s="101">
        <v>2080</v>
      </c>
      <c r="D98" s="103">
        <v>44833</v>
      </c>
      <c r="E98" s="50"/>
    </row>
    <row r="99" spans="1:5" ht="19.5" customHeight="1" x14ac:dyDescent="0.2">
      <c r="A99" s="61" t="s">
        <v>361</v>
      </c>
      <c r="B99" s="175" t="s">
        <v>362</v>
      </c>
      <c r="C99" s="101">
        <v>2022.48</v>
      </c>
      <c r="D99" s="103">
        <v>44824</v>
      </c>
      <c r="E99" s="50"/>
    </row>
    <row r="100" spans="1:5" ht="19.5" customHeight="1" x14ac:dyDescent="0.2">
      <c r="A100" s="61" t="s">
        <v>363</v>
      </c>
      <c r="B100" s="175" t="s">
        <v>364</v>
      </c>
      <c r="C100" s="101">
        <v>2000</v>
      </c>
      <c r="D100" s="103">
        <v>44819</v>
      </c>
      <c r="E100" s="50"/>
    </row>
    <row r="101" spans="1:5" ht="19.5" customHeight="1" x14ac:dyDescent="0.2">
      <c r="A101" s="61" t="s">
        <v>184</v>
      </c>
      <c r="B101" s="175" t="s">
        <v>365</v>
      </c>
      <c r="C101" s="101">
        <v>1950.96</v>
      </c>
      <c r="D101" s="103">
        <v>44831</v>
      </c>
      <c r="E101" s="50"/>
    </row>
    <row r="102" spans="1:5" ht="19.5" customHeight="1" x14ac:dyDescent="0.2">
      <c r="A102" s="61" t="s">
        <v>227</v>
      </c>
      <c r="B102" s="175" t="s">
        <v>366</v>
      </c>
      <c r="C102" s="101">
        <v>1950</v>
      </c>
      <c r="D102" s="103">
        <v>44810</v>
      </c>
      <c r="E102" s="50"/>
    </row>
    <row r="103" spans="1:5" ht="19.5" customHeight="1" x14ac:dyDescent="0.2">
      <c r="A103" s="61" t="s">
        <v>367</v>
      </c>
      <c r="B103" s="175" t="s">
        <v>318</v>
      </c>
      <c r="C103" s="101">
        <v>1919.4</v>
      </c>
      <c r="D103" s="103">
        <v>44824</v>
      </c>
      <c r="E103" s="50"/>
    </row>
    <row r="104" spans="1:5" ht="19.5" customHeight="1" x14ac:dyDescent="0.2">
      <c r="A104" s="61" t="s">
        <v>315</v>
      </c>
      <c r="B104" s="175" t="s">
        <v>368</v>
      </c>
      <c r="C104" s="101">
        <v>1883.63</v>
      </c>
      <c r="D104" s="103">
        <v>44810</v>
      </c>
      <c r="E104" s="50"/>
    </row>
    <row r="105" spans="1:5" ht="19.5" customHeight="1" x14ac:dyDescent="0.2">
      <c r="A105" s="61" t="s">
        <v>369</v>
      </c>
      <c r="B105" s="175" t="s">
        <v>172</v>
      </c>
      <c r="C105" s="101">
        <v>1860.48</v>
      </c>
      <c r="D105" s="103">
        <v>44830</v>
      </c>
      <c r="E105" s="50"/>
    </row>
    <row r="106" spans="1:5" ht="19.5" customHeight="1" x14ac:dyDescent="0.2">
      <c r="A106" s="61" t="s">
        <v>370</v>
      </c>
      <c r="B106" s="175" t="s">
        <v>122</v>
      </c>
      <c r="C106" s="101">
        <v>1844.4</v>
      </c>
      <c r="D106" s="103">
        <v>44817</v>
      </c>
      <c r="E106" s="50"/>
    </row>
    <row r="107" spans="1:5" ht="19.5" customHeight="1" x14ac:dyDescent="0.2">
      <c r="A107" s="61" t="s">
        <v>209</v>
      </c>
      <c r="B107" s="175" t="s">
        <v>371</v>
      </c>
      <c r="C107" s="101">
        <v>1820</v>
      </c>
      <c r="D107" s="103">
        <v>44831</v>
      </c>
      <c r="E107" s="50"/>
    </row>
    <row r="108" spans="1:5" ht="19.5" customHeight="1" x14ac:dyDescent="0.2">
      <c r="A108" s="61" t="s">
        <v>220</v>
      </c>
      <c r="B108" s="175" t="s">
        <v>110</v>
      </c>
      <c r="C108" s="101">
        <v>1777.15</v>
      </c>
      <c r="D108" s="103">
        <v>44819</v>
      </c>
      <c r="E108" s="50"/>
    </row>
    <row r="109" spans="1:5" ht="19.5" customHeight="1" x14ac:dyDescent="0.2">
      <c r="A109" s="61" t="s">
        <v>231</v>
      </c>
      <c r="B109" s="175" t="s">
        <v>372</v>
      </c>
      <c r="C109" s="101">
        <v>1753.02</v>
      </c>
      <c r="D109" s="103">
        <v>44825</v>
      </c>
      <c r="E109" s="50"/>
    </row>
    <row r="110" spans="1:5" ht="19.5" customHeight="1" x14ac:dyDescent="0.2">
      <c r="A110" s="61" t="s">
        <v>373</v>
      </c>
      <c r="B110" s="175" t="s">
        <v>97</v>
      </c>
      <c r="C110" s="101">
        <v>1749</v>
      </c>
      <c r="D110" s="103">
        <v>44830</v>
      </c>
      <c r="E110" s="50"/>
    </row>
    <row r="111" spans="1:5" ht="19.5" customHeight="1" x14ac:dyDescent="0.2">
      <c r="A111" s="61" t="s">
        <v>334</v>
      </c>
      <c r="B111" s="175" t="s">
        <v>97</v>
      </c>
      <c r="C111" s="101">
        <v>1721.08</v>
      </c>
      <c r="D111" s="103">
        <v>44824</v>
      </c>
      <c r="E111" s="50"/>
    </row>
    <row r="112" spans="1:5" ht="19.5" customHeight="1" x14ac:dyDescent="0.2">
      <c r="A112" s="61" t="s">
        <v>160</v>
      </c>
      <c r="B112" s="175" t="s">
        <v>222</v>
      </c>
      <c r="C112" s="101">
        <v>1700</v>
      </c>
      <c r="D112" s="103">
        <v>44817</v>
      </c>
      <c r="E112" s="50"/>
    </row>
    <row r="113" spans="1:5" ht="19.5" customHeight="1" x14ac:dyDescent="0.2">
      <c r="A113" s="61" t="s">
        <v>182</v>
      </c>
      <c r="B113" s="175" t="s">
        <v>116</v>
      </c>
      <c r="C113" s="101">
        <v>1691.26</v>
      </c>
      <c r="D113" s="103">
        <v>44824</v>
      </c>
      <c r="E113" s="50"/>
    </row>
    <row r="114" spans="1:5" ht="19.5" customHeight="1" x14ac:dyDescent="0.2">
      <c r="A114" s="61" t="s">
        <v>188</v>
      </c>
      <c r="B114" s="175" t="s">
        <v>374</v>
      </c>
      <c r="C114" s="101">
        <v>1677.57</v>
      </c>
      <c r="D114" s="103">
        <v>44811</v>
      </c>
      <c r="E114" s="50"/>
    </row>
    <row r="115" spans="1:5" ht="19.5" customHeight="1" x14ac:dyDescent="0.2">
      <c r="A115" s="61" t="s">
        <v>170</v>
      </c>
      <c r="B115" s="175" t="s">
        <v>99</v>
      </c>
      <c r="C115" s="101">
        <v>1675</v>
      </c>
      <c r="D115" s="103">
        <v>44832</v>
      </c>
      <c r="E115" s="50"/>
    </row>
    <row r="116" spans="1:5" ht="19.5" customHeight="1" x14ac:dyDescent="0.2">
      <c r="A116" s="61" t="s">
        <v>186</v>
      </c>
      <c r="B116" s="175" t="s">
        <v>122</v>
      </c>
      <c r="C116" s="101">
        <v>1660.44</v>
      </c>
      <c r="D116" s="103">
        <v>44824</v>
      </c>
      <c r="E116" s="50"/>
    </row>
    <row r="117" spans="1:5" ht="19.5" customHeight="1" x14ac:dyDescent="0.2">
      <c r="A117" s="61" t="s">
        <v>310</v>
      </c>
      <c r="B117" s="175" t="s">
        <v>172</v>
      </c>
      <c r="C117" s="101">
        <v>1646</v>
      </c>
      <c r="D117" s="103">
        <v>44824</v>
      </c>
      <c r="E117" s="50"/>
    </row>
    <row r="118" spans="1:5" ht="19.5" customHeight="1" x14ac:dyDescent="0.2">
      <c r="A118" s="61" t="s">
        <v>190</v>
      </c>
      <c r="B118" s="175" t="s">
        <v>375</v>
      </c>
      <c r="C118" s="101">
        <v>1612.66</v>
      </c>
      <c r="D118" s="103">
        <v>44824</v>
      </c>
      <c r="E118" s="50"/>
    </row>
    <row r="119" spans="1:5" ht="19.5" customHeight="1" x14ac:dyDescent="0.2">
      <c r="A119" s="61" t="s">
        <v>186</v>
      </c>
      <c r="B119" s="175" t="s">
        <v>112</v>
      </c>
      <c r="C119" s="101">
        <v>1576.95</v>
      </c>
      <c r="D119" s="103">
        <v>44812</v>
      </c>
      <c r="E119" s="50"/>
    </row>
    <row r="120" spans="1:5" ht="19.5" customHeight="1" x14ac:dyDescent="0.2">
      <c r="A120" s="61" t="s">
        <v>146</v>
      </c>
      <c r="B120" s="175" t="s">
        <v>169</v>
      </c>
      <c r="C120" s="101">
        <v>1549.86</v>
      </c>
      <c r="D120" s="103">
        <v>44810</v>
      </c>
      <c r="E120" s="50"/>
    </row>
    <row r="121" spans="1:5" ht="19.5" customHeight="1" x14ac:dyDescent="0.2">
      <c r="A121" s="61" t="s">
        <v>376</v>
      </c>
      <c r="B121" s="175" t="s">
        <v>208</v>
      </c>
      <c r="C121" s="101">
        <v>1542</v>
      </c>
      <c r="D121" s="103">
        <v>44817</v>
      </c>
      <c r="E121" s="50"/>
    </row>
    <row r="122" spans="1:5" ht="19.5" customHeight="1" x14ac:dyDescent="0.2">
      <c r="A122" s="61" t="s">
        <v>136</v>
      </c>
      <c r="B122" s="175" t="s">
        <v>97</v>
      </c>
      <c r="C122" s="101">
        <v>1520</v>
      </c>
      <c r="D122" s="103">
        <v>44812</v>
      </c>
      <c r="E122" s="50"/>
    </row>
    <row r="123" spans="1:5" ht="19.5" customHeight="1" x14ac:dyDescent="0.2">
      <c r="A123" s="61" t="s">
        <v>188</v>
      </c>
      <c r="B123" s="175" t="s">
        <v>235</v>
      </c>
      <c r="C123" s="101">
        <v>1510</v>
      </c>
      <c r="D123" s="103">
        <v>44817</v>
      </c>
      <c r="E123" s="50"/>
    </row>
    <row r="124" spans="1:5" ht="19.5" customHeight="1" x14ac:dyDescent="0.2">
      <c r="A124" s="61" t="s">
        <v>219</v>
      </c>
      <c r="B124" s="175" t="s">
        <v>108</v>
      </c>
      <c r="C124" s="101">
        <v>1491.57</v>
      </c>
      <c r="D124" s="103">
        <v>44819</v>
      </c>
      <c r="E124" s="50"/>
    </row>
    <row r="125" spans="1:5" ht="19.5" customHeight="1" x14ac:dyDescent="0.2">
      <c r="A125" s="61" t="s">
        <v>114</v>
      </c>
      <c r="B125" s="175" t="s">
        <v>105</v>
      </c>
      <c r="C125" s="101">
        <v>1452.4</v>
      </c>
      <c r="D125" s="103">
        <v>44831</v>
      </c>
      <c r="E125" s="50"/>
    </row>
    <row r="126" spans="1:5" ht="19.5" customHeight="1" x14ac:dyDescent="0.2">
      <c r="A126" s="61" t="s">
        <v>377</v>
      </c>
      <c r="B126" s="175" t="s">
        <v>118</v>
      </c>
      <c r="C126" s="101">
        <v>1440.65</v>
      </c>
      <c r="D126" s="103">
        <v>44817</v>
      </c>
      <c r="E126" s="50"/>
    </row>
    <row r="127" spans="1:5" ht="19.5" customHeight="1" x14ac:dyDescent="0.2">
      <c r="A127" s="61" t="s">
        <v>191</v>
      </c>
      <c r="B127" s="175" t="s">
        <v>378</v>
      </c>
      <c r="C127" s="101">
        <v>1439.91</v>
      </c>
      <c r="D127" s="103">
        <v>44824</v>
      </c>
      <c r="E127" s="50"/>
    </row>
    <row r="128" spans="1:5" ht="19.5" customHeight="1" x14ac:dyDescent="0.2">
      <c r="A128" s="61" t="s">
        <v>192</v>
      </c>
      <c r="B128" s="175" t="s">
        <v>116</v>
      </c>
      <c r="C128" s="101">
        <v>1312.9</v>
      </c>
      <c r="D128" s="103">
        <v>44832</v>
      </c>
      <c r="E128" s="50"/>
    </row>
    <row r="129" spans="1:5" ht="19.5" customHeight="1" x14ac:dyDescent="0.2">
      <c r="A129" s="61" t="s">
        <v>147</v>
      </c>
      <c r="B129" s="175" t="s">
        <v>379</v>
      </c>
      <c r="C129" s="101">
        <v>1301</v>
      </c>
      <c r="D129" s="103">
        <v>44832</v>
      </c>
      <c r="E129" s="50"/>
    </row>
    <row r="130" spans="1:5" ht="19.5" customHeight="1" x14ac:dyDescent="0.2">
      <c r="A130" s="61" t="s">
        <v>114</v>
      </c>
      <c r="B130" s="175" t="s">
        <v>105</v>
      </c>
      <c r="C130" s="101">
        <v>1290.46</v>
      </c>
      <c r="D130" s="103">
        <v>44817</v>
      </c>
      <c r="E130" s="50"/>
    </row>
    <row r="131" spans="1:5" ht="19.5" customHeight="1" x14ac:dyDescent="0.2">
      <c r="A131" s="61" t="s">
        <v>225</v>
      </c>
      <c r="B131" s="175" t="s">
        <v>380</v>
      </c>
      <c r="C131" s="101">
        <v>1290</v>
      </c>
      <c r="D131" s="103">
        <v>44831</v>
      </c>
      <c r="E131" s="50"/>
    </row>
    <row r="132" spans="1:5" ht="19.5" customHeight="1" x14ac:dyDescent="0.2">
      <c r="A132" s="61" t="s">
        <v>191</v>
      </c>
      <c r="B132" s="175" t="s">
        <v>381</v>
      </c>
      <c r="C132" s="101">
        <v>1282.3800000000001</v>
      </c>
      <c r="D132" s="103">
        <v>44817</v>
      </c>
      <c r="E132" s="50"/>
    </row>
    <row r="133" spans="1:5" ht="19.5" customHeight="1" x14ac:dyDescent="0.2">
      <c r="A133" s="61" t="s">
        <v>94</v>
      </c>
      <c r="B133" s="175" t="s">
        <v>92</v>
      </c>
      <c r="C133" s="101">
        <v>1274.19</v>
      </c>
      <c r="D133" s="103">
        <v>44824</v>
      </c>
      <c r="E133" s="50"/>
    </row>
    <row r="134" spans="1:5" ht="19.5" customHeight="1" x14ac:dyDescent="0.2">
      <c r="A134" s="61" t="s">
        <v>117</v>
      </c>
      <c r="B134" s="175" t="s">
        <v>196</v>
      </c>
      <c r="C134" s="101">
        <v>1271.5999999999999</v>
      </c>
      <c r="D134" s="103">
        <v>44817</v>
      </c>
      <c r="E134" s="50"/>
    </row>
    <row r="135" spans="1:5" ht="19.5" customHeight="1" x14ac:dyDescent="0.2">
      <c r="A135" s="61" t="s">
        <v>226</v>
      </c>
      <c r="B135" s="175" t="s">
        <v>382</v>
      </c>
      <c r="C135" s="101">
        <v>1271.24</v>
      </c>
      <c r="D135" s="103">
        <v>44833</v>
      </c>
      <c r="E135" s="50"/>
    </row>
    <row r="136" spans="1:5" ht="19.5" customHeight="1" x14ac:dyDescent="0.2">
      <c r="A136" s="61" t="s">
        <v>383</v>
      </c>
      <c r="B136" s="175" t="s">
        <v>216</v>
      </c>
      <c r="C136" s="101">
        <v>1250</v>
      </c>
      <c r="D136" s="103">
        <v>44824</v>
      </c>
      <c r="E136" s="50"/>
    </row>
    <row r="137" spans="1:5" ht="19.5" customHeight="1" x14ac:dyDescent="0.2">
      <c r="A137" s="61" t="s">
        <v>111</v>
      </c>
      <c r="B137" s="175" t="s">
        <v>108</v>
      </c>
      <c r="C137" s="101">
        <v>1241.07</v>
      </c>
      <c r="D137" s="103">
        <v>44825</v>
      </c>
      <c r="E137" s="50"/>
    </row>
    <row r="138" spans="1:5" ht="19.5" customHeight="1" x14ac:dyDescent="0.2">
      <c r="A138" s="61" t="s">
        <v>384</v>
      </c>
      <c r="B138" s="175" t="s">
        <v>385</v>
      </c>
      <c r="C138" s="101">
        <v>1200</v>
      </c>
      <c r="D138" s="103">
        <v>44830</v>
      </c>
      <c r="E138" s="50"/>
    </row>
    <row r="139" spans="1:5" ht="19.5" customHeight="1" x14ac:dyDescent="0.2">
      <c r="A139" s="61" t="s">
        <v>386</v>
      </c>
      <c r="B139" s="175" t="s">
        <v>122</v>
      </c>
      <c r="C139" s="101">
        <v>1188.7</v>
      </c>
      <c r="D139" s="103">
        <v>44830</v>
      </c>
      <c r="E139" s="50"/>
    </row>
    <row r="140" spans="1:5" ht="19.5" customHeight="1" x14ac:dyDescent="0.2">
      <c r="A140" s="61" t="s">
        <v>109</v>
      </c>
      <c r="B140" s="175" t="s">
        <v>98</v>
      </c>
      <c r="C140" s="101">
        <v>1162.45</v>
      </c>
      <c r="D140" s="103">
        <v>44830</v>
      </c>
      <c r="E140" s="50"/>
    </row>
    <row r="141" spans="1:5" ht="19.5" customHeight="1" x14ac:dyDescent="0.2">
      <c r="A141" s="61" t="s">
        <v>387</v>
      </c>
      <c r="B141" s="175" t="s">
        <v>388</v>
      </c>
      <c r="C141" s="101">
        <v>1104</v>
      </c>
      <c r="D141" s="103">
        <v>44810</v>
      </c>
      <c r="E141" s="50"/>
    </row>
    <row r="142" spans="1:5" ht="19.5" customHeight="1" x14ac:dyDescent="0.2">
      <c r="A142" s="61" t="s">
        <v>126</v>
      </c>
      <c r="B142" s="175" t="s">
        <v>108</v>
      </c>
      <c r="C142" s="101">
        <v>1104</v>
      </c>
      <c r="D142" s="103">
        <v>44824</v>
      </c>
      <c r="E142" s="50"/>
    </row>
    <row r="143" spans="1:5" ht="19.5" customHeight="1" x14ac:dyDescent="0.2">
      <c r="A143" s="61" t="s">
        <v>153</v>
      </c>
      <c r="B143" s="175" t="s">
        <v>129</v>
      </c>
      <c r="C143" s="101">
        <v>1100</v>
      </c>
      <c r="D143" s="103">
        <v>44810</v>
      </c>
      <c r="E143" s="50"/>
    </row>
    <row r="144" spans="1:5" ht="19.5" customHeight="1" x14ac:dyDescent="0.2">
      <c r="A144" s="61" t="s">
        <v>142</v>
      </c>
      <c r="B144" s="175" t="s">
        <v>96</v>
      </c>
      <c r="C144" s="101">
        <v>1042.19</v>
      </c>
      <c r="D144" s="103">
        <v>44831</v>
      </c>
      <c r="E144" s="50"/>
    </row>
    <row r="145" spans="1:5" ht="19.5" customHeight="1" x14ac:dyDescent="0.2">
      <c r="A145" s="61" t="s">
        <v>113</v>
      </c>
      <c r="B145" s="175" t="s">
        <v>107</v>
      </c>
      <c r="C145" s="101">
        <v>1001.09</v>
      </c>
      <c r="D145" s="103">
        <v>44831</v>
      </c>
      <c r="E145" s="50"/>
    </row>
    <row r="146" spans="1:5" ht="19.5" customHeight="1" x14ac:dyDescent="0.2">
      <c r="A146" s="61" t="s">
        <v>389</v>
      </c>
      <c r="B146" s="175" t="s">
        <v>216</v>
      </c>
      <c r="C146" s="101">
        <v>1000</v>
      </c>
      <c r="D146" s="103">
        <v>44817</v>
      </c>
      <c r="E146" s="50"/>
    </row>
    <row r="147" spans="1:5" ht="19.5" customHeight="1" x14ac:dyDescent="0.2">
      <c r="A147" s="61" t="s">
        <v>390</v>
      </c>
      <c r="B147" s="175" t="s">
        <v>129</v>
      </c>
      <c r="C147" s="101">
        <v>1000</v>
      </c>
      <c r="D147" s="103">
        <v>44830</v>
      </c>
      <c r="E147" s="50"/>
    </row>
    <row r="148" spans="1:5" ht="19.5" customHeight="1" x14ac:dyDescent="0.2">
      <c r="A148" s="61" t="s">
        <v>185</v>
      </c>
      <c r="B148" s="175" t="s">
        <v>391</v>
      </c>
      <c r="C148" s="101">
        <v>995.29</v>
      </c>
      <c r="D148" s="103">
        <v>44825</v>
      </c>
      <c r="E148" s="50"/>
    </row>
    <row r="149" spans="1:5" ht="19.5" customHeight="1" x14ac:dyDescent="0.2">
      <c r="A149" s="61" t="s">
        <v>194</v>
      </c>
      <c r="B149" s="175" t="s">
        <v>195</v>
      </c>
      <c r="C149" s="101">
        <v>995</v>
      </c>
      <c r="D149" s="103">
        <v>44824</v>
      </c>
      <c r="E149" s="50"/>
    </row>
    <row r="150" spans="1:5" ht="19.5" customHeight="1" x14ac:dyDescent="0.2">
      <c r="A150" s="61" t="s">
        <v>102</v>
      </c>
      <c r="B150" s="175" t="s">
        <v>392</v>
      </c>
      <c r="C150" s="101">
        <v>955</v>
      </c>
      <c r="D150" s="103">
        <v>44824</v>
      </c>
      <c r="E150" s="50"/>
    </row>
    <row r="151" spans="1:5" ht="19.5" customHeight="1" x14ac:dyDescent="0.2">
      <c r="A151" s="61" t="s">
        <v>393</v>
      </c>
      <c r="B151" s="175" t="s">
        <v>394</v>
      </c>
      <c r="C151" s="101">
        <v>925.35</v>
      </c>
      <c r="D151" s="103">
        <v>44832</v>
      </c>
      <c r="E151" s="50"/>
    </row>
    <row r="152" spans="1:5" ht="19.5" customHeight="1" x14ac:dyDescent="0.2">
      <c r="A152" s="61" t="s">
        <v>395</v>
      </c>
      <c r="B152" s="175" t="s">
        <v>396</v>
      </c>
      <c r="C152" s="101">
        <v>907.33</v>
      </c>
      <c r="D152" s="103">
        <v>44823</v>
      </c>
      <c r="E152" s="50"/>
    </row>
    <row r="153" spans="1:5" ht="19.5" customHeight="1" x14ac:dyDescent="0.2">
      <c r="A153" s="61" t="s">
        <v>397</v>
      </c>
      <c r="B153" s="175" t="s">
        <v>398</v>
      </c>
      <c r="C153" s="101">
        <v>880</v>
      </c>
      <c r="D153" s="103">
        <v>44810</v>
      </c>
      <c r="E153" s="50"/>
    </row>
    <row r="154" spans="1:5" ht="19.5" customHeight="1" x14ac:dyDescent="0.2">
      <c r="A154" s="61" t="s">
        <v>334</v>
      </c>
      <c r="B154" s="175" t="s">
        <v>97</v>
      </c>
      <c r="C154" s="101">
        <v>875</v>
      </c>
      <c r="D154" s="103">
        <v>44817</v>
      </c>
      <c r="E154" s="50"/>
    </row>
    <row r="155" spans="1:5" ht="19.5" customHeight="1" x14ac:dyDescent="0.2">
      <c r="A155" s="61" t="s">
        <v>128</v>
      </c>
      <c r="B155" s="175" t="s">
        <v>169</v>
      </c>
      <c r="C155" s="101">
        <v>824.93</v>
      </c>
      <c r="D155" s="103">
        <v>44824</v>
      </c>
      <c r="E155" s="50"/>
    </row>
    <row r="156" spans="1:5" ht="19.5" customHeight="1" x14ac:dyDescent="0.2">
      <c r="A156" s="61" t="s">
        <v>199</v>
      </c>
      <c r="B156" s="175" t="s">
        <v>122</v>
      </c>
      <c r="C156" s="101">
        <v>822.05</v>
      </c>
      <c r="D156" s="103">
        <v>44830</v>
      </c>
      <c r="E156" s="50"/>
    </row>
    <row r="157" spans="1:5" ht="19.5" customHeight="1" x14ac:dyDescent="0.2">
      <c r="A157" s="61" t="s">
        <v>126</v>
      </c>
      <c r="B157" s="175" t="s">
        <v>108</v>
      </c>
      <c r="C157" s="101">
        <v>812</v>
      </c>
      <c r="D157" s="103">
        <v>44833</v>
      </c>
      <c r="E157" s="50"/>
    </row>
    <row r="158" spans="1:5" ht="19.5" customHeight="1" x14ac:dyDescent="0.2">
      <c r="A158" s="61" t="s">
        <v>361</v>
      </c>
      <c r="B158" s="175" t="s">
        <v>399</v>
      </c>
      <c r="C158" s="101">
        <v>803.44</v>
      </c>
      <c r="D158" s="103">
        <v>44831</v>
      </c>
      <c r="E158" s="50"/>
    </row>
    <row r="159" spans="1:5" ht="19.5" customHeight="1" x14ac:dyDescent="0.2">
      <c r="A159" s="61" t="s">
        <v>400</v>
      </c>
      <c r="B159" s="175" t="s">
        <v>169</v>
      </c>
      <c r="C159" s="101">
        <v>800</v>
      </c>
      <c r="D159" s="103">
        <v>44810</v>
      </c>
      <c r="E159" s="50"/>
    </row>
    <row r="160" spans="1:5" ht="19.5" customHeight="1" x14ac:dyDescent="0.2">
      <c r="A160" s="61" t="s">
        <v>401</v>
      </c>
      <c r="B160" s="175" t="s">
        <v>104</v>
      </c>
      <c r="C160" s="101">
        <v>799.36</v>
      </c>
      <c r="D160" s="103">
        <v>44832</v>
      </c>
      <c r="E160" s="50"/>
    </row>
    <row r="161" spans="1:5" ht="19.5" customHeight="1" x14ac:dyDescent="0.2">
      <c r="A161" s="61" t="s">
        <v>402</v>
      </c>
      <c r="B161" s="175" t="s">
        <v>97</v>
      </c>
      <c r="C161" s="101">
        <v>775</v>
      </c>
      <c r="D161" s="103">
        <v>44831</v>
      </c>
      <c r="E161" s="50"/>
    </row>
    <row r="162" spans="1:5" ht="19.5" customHeight="1" x14ac:dyDescent="0.2">
      <c r="A162" s="61" t="s">
        <v>403</v>
      </c>
      <c r="B162" s="175" t="s">
        <v>99</v>
      </c>
      <c r="C162" s="101">
        <v>768.75</v>
      </c>
      <c r="D162" s="103">
        <v>44817</v>
      </c>
      <c r="E162" s="50"/>
    </row>
    <row r="163" spans="1:5" ht="19.5" customHeight="1" x14ac:dyDescent="0.2">
      <c r="A163" s="61" t="s">
        <v>404</v>
      </c>
      <c r="B163" s="175" t="s">
        <v>405</v>
      </c>
      <c r="C163" s="101">
        <v>750</v>
      </c>
      <c r="D163" s="103">
        <v>44810</v>
      </c>
      <c r="E163" s="50"/>
    </row>
    <row r="164" spans="1:5" ht="19.5" customHeight="1" x14ac:dyDescent="0.2">
      <c r="A164" s="61" t="s">
        <v>406</v>
      </c>
      <c r="B164" s="175" t="s">
        <v>407</v>
      </c>
      <c r="C164" s="101">
        <v>750</v>
      </c>
      <c r="D164" s="103">
        <v>44811</v>
      </c>
      <c r="E164" s="50"/>
    </row>
    <row r="165" spans="1:5" ht="19.5" customHeight="1" x14ac:dyDescent="0.2">
      <c r="A165" s="61" t="s">
        <v>408</v>
      </c>
      <c r="B165" s="175" t="s">
        <v>104</v>
      </c>
      <c r="C165" s="101">
        <v>750</v>
      </c>
      <c r="D165" s="103">
        <v>44832</v>
      </c>
      <c r="E165" s="50"/>
    </row>
    <row r="166" spans="1:5" ht="19.5" customHeight="1" x14ac:dyDescent="0.2">
      <c r="A166" s="61" t="s">
        <v>409</v>
      </c>
      <c r="B166" s="175" t="s">
        <v>410</v>
      </c>
      <c r="C166" s="101">
        <v>720</v>
      </c>
      <c r="D166" s="103">
        <v>44832</v>
      </c>
      <c r="E166" s="50"/>
    </row>
    <row r="167" spans="1:5" ht="19.5" customHeight="1" x14ac:dyDescent="0.2">
      <c r="A167" s="61" t="s">
        <v>238</v>
      </c>
      <c r="B167" s="175" t="s">
        <v>97</v>
      </c>
      <c r="C167" s="101">
        <v>712</v>
      </c>
      <c r="D167" s="103">
        <v>44832</v>
      </c>
      <c r="E167" s="50"/>
    </row>
    <row r="168" spans="1:5" ht="19.5" customHeight="1" x14ac:dyDescent="0.2">
      <c r="A168" s="61" t="s">
        <v>411</v>
      </c>
      <c r="B168" s="175" t="s">
        <v>412</v>
      </c>
      <c r="C168" s="101">
        <v>700</v>
      </c>
      <c r="D168" s="103">
        <v>44817</v>
      </c>
      <c r="E168" s="50"/>
    </row>
    <row r="169" spans="1:5" ht="19.5" customHeight="1" x14ac:dyDescent="0.2">
      <c r="A169" s="61" t="s">
        <v>413</v>
      </c>
      <c r="B169" s="175" t="s">
        <v>414</v>
      </c>
      <c r="C169" s="101">
        <v>700</v>
      </c>
      <c r="D169" s="103">
        <v>44824</v>
      </c>
      <c r="E169" s="50"/>
    </row>
    <row r="170" spans="1:5" ht="19.5" customHeight="1" x14ac:dyDescent="0.2">
      <c r="A170" s="61" t="s">
        <v>415</v>
      </c>
      <c r="B170" s="175" t="s">
        <v>416</v>
      </c>
      <c r="C170" s="101">
        <v>699</v>
      </c>
      <c r="D170" s="103">
        <v>44810</v>
      </c>
      <c r="E170" s="50"/>
    </row>
    <row r="171" spans="1:5" ht="19.5" customHeight="1" x14ac:dyDescent="0.2">
      <c r="A171" s="61" t="s">
        <v>417</v>
      </c>
      <c r="B171" s="175" t="s">
        <v>343</v>
      </c>
      <c r="C171" s="101">
        <v>695</v>
      </c>
      <c r="D171" s="103">
        <v>44825</v>
      </c>
      <c r="E171" s="50"/>
    </row>
    <row r="172" spans="1:5" ht="19.5" customHeight="1" x14ac:dyDescent="0.2">
      <c r="A172" s="61" t="s">
        <v>418</v>
      </c>
      <c r="B172" s="175" t="s">
        <v>232</v>
      </c>
      <c r="C172" s="101">
        <v>689.32</v>
      </c>
      <c r="D172" s="103">
        <v>44833</v>
      </c>
      <c r="E172" s="50"/>
    </row>
    <row r="173" spans="1:5" ht="19.5" customHeight="1" x14ac:dyDescent="0.2">
      <c r="A173" s="61" t="s">
        <v>411</v>
      </c>
      <c r="B173" s="175" t="s">
        <v>419</v>
      </c>
      <c r="C173" s="101">
        <v>663.75</v>
      </c>
      <c r="D173" s="103">
        <v>44824</v>
      </c>
      <c r="E173" s="50"/>
    </row>
    <row r="174" spans="1:5" ht="19.5" customHeight="1" x14ac:dyDescent="0.2">
      <c r="A174" s="61" t="s">
        <v>420</v>
      </c>
      <c r="B174" s="175" t="s">
        <v>421</v>
      </c>
      <c r="C174" s="101">
        <v>645</v>
      </c>
      <c r="D174" s="103">
        <v>44833</v>
      </c>
      <c r="E174" s="50"/>
    </row>
    <row r="175" spans="1:5" ht="19.5" customHeight="1" x14ac:dyDescent="0.2">
      <c r="A175" s="61" t="s">
        <v>95</v>
      </c>
      <c r="B175" s="175" t="s">
        <v>96</v>
      </c>
      <c r="C175" s="101">
        <v>633.35</v>
      </c>
      <c r="D175" s="103">
        <v>44830</v>
      </c>
      <c r="E175" s="50"/>
    </row>
    <row r="176" spans="1:5" ht="19.5" customHeight="1" x14ac:dyDescent="0.2">
      <c r="A176" s="61" t="s">
        <v>422</v>
      </c>
      <c r="B176" s="175" t="s">
        <v>97</v>
      </c>
      <c r="C176" s="101">
        <v>631.67999999999995</v>
      </c>
      <c r="D176" s="103">
        <v>44825</v>
      </c>
      <c r="E176" s="50"/>
    </row>
    <row r="177" spans="1:5" ht="19.5" customHeight="1" x14ac:dyDescent="0.2">
      <c r="A177" s="61" t="s">
        <v>423</v>
      </c>
      <c r="B177" s="175" t="s">
        <v>99</v>
      </c>
      <c r="C177" s="101">
        <v>630</v>
      </c>
      <c r="D177" s="103">
        <v>44833</v>
      </c>
      <c r="E177" s="50"/>
    </row>
    <row r="178" spans="1:5" ht="19.5" customHeight="1" x14ac:dyDescent="0.2">
      <c r="A178" s="61" t="s">
        <v>95</v>
      </c>
      <c r="B178" s="175" t="s">
        <v>96</v>
      </c>
      <c r="C178" s="101">
        <v>624.22</v>
      </c>
      <c r="D178" s="103">
        <v>44810</v>
      </c>
      <c r="E178" s="50"/>
    </row>
    <row r="179" spans="1:5" ht="19.5" customHeight="1" x14ac:dyDescent="0.2">
      <c r="A179" s="61" t="s">
        <v>240</v>
      </c>
      <c r="B179" s="175" t="s">
        <v>241</v>
      </c>
      <c r="C179" s="101">
        <v>622.6</v>
      </c>
      <c r="D179" s="103">
        <v>44812</v>
      </c>
      <c r="E179" s="50"/>
    </row>
    <row r="180" spans="1:5" ht="19.5" customHeight="1" x14ac:dyDescent="0.2">
      <c r="A180" s="61" t="s">
        <v>341</v>
      </c>
      <c r="B180" s="175" t="s">
        <v>424</v>
      </c>
      <c r="C180" s="101">
        <v>618</v>
      </c>
      <c r="D180" s="103">
        <v>44820</v>
      </c>
      <c r="E180" s="50"/>
    </row>
    <row r="181" spans="1:5" ht="19.5" customHeight="1" x14ac:dyDescent="0.2">
      <c r="A181" s="61" t="s">
        <v>425</v>
      </c>
      <c r="B181" s="175" t="s">
        <v>232</v>
      </c>
      <c r="C181" s="101">
        <v>616.99</v>
      </c>
      <c r="D181" s="103">
        <v>44833</v>
      </c>
      <c r="E181" s="50"/>
    </row>
    <row r="182" spans="1:5" ht="19.5" customHeight="1" x14ac:dyDescent="0.2">
      <c r="A182" s="61" t="s">
        <v>146</v>
      </c>
      <c r="B182" s="175" t="s">
        <v>169</v>
      </c>
      <c r="C182" s="101">
        <v>611.79999999999995</v>
      </c>
      <c r="D182" s="103">
        <v>44810</v>
      </c>
      <c r="E182" s="50"/>
    </row>
    <row r="183" spans="1:5" ht="19.5" customHeight="1" x14ac:dyDescent="0.2">
      <c r="A183" s="61" t="s">
        <v>212</v>
      </c>
      <c r="B183" s="175" t="s">
        <v>426</v>
      </c>
      <c r="C183" s="101">
        <v>571.91999999999996</v>
      </c>
      <c r="D183" s="103">
        <v>44824</v>
      </c>
      <c r="E183" s="50"/>
    </row>
    <row r="184" spans="1:5" ht="19.5" customHeight="1" x14ac:dyDescent="0.2">
      <c r="A184" s="61" t="s">
        <v>425</v>
      </c>
      <c r="B184" s="175" t="s">
        <v>122</v>
      </c>
      <c r="C184" s="101">
        <v>570.62</v>
      </c>
      <c r="D184" s="103">
        <v>44830</v>
      </c>
      <c r="E184" s="50"/>
    </row>
    <row r="185" spans="1:5" ht="19.5" customHeight="1" x14ac:dyDescent="0.2">
      <c r="A185" s="61" t="s">
        <v>427</v>
      </c>
      <c r="B185" s="175" t="s">
        <v>428</v>
      </c>
      <c r="C185" s="101">
        <v>557.20000000000005</v>
      </c>
      <c r="D185" s="103">
        <v>44830</v>
      </c>
      <c r="E185" s="50"/>
    </row>
    <row r="186" spans="1:5" ht="19.5" customHeight="1" x14ac:dyDescent="0.2">
      <c r="A186" s="61" t="s">
        <v>429</v>
      </c>
      <c r="B186" s="175" t="s">
        <v>110</v>
      </c>
      <c r="C186" s="101">
        <v>551.86</v>
      </c>
      <c r="D186" s="103">
        <v>44833</v>
      </c>
      <c r="E186" s="50"/>
    </row>
    <row r="187" spans="1:5" ht="19.5" customHeight="1" x14ac:dyDescent="0.2">
      <c r="A187" s="61" t="s">
        <v>156</v>
      </c>
      <c r="B187" s="175" t="s">
        <v>155</v>
      </c>
      <c r="C187" s="101">
        <v>547.20000000000005</v>
      </c>
      <c r="D187" s="103">
        <v>44819</v>
      </c>
      <c r="E187" s="50"/>
    </row>
    <row r="188" spans="1:5" ht="19.5" customHeight="1" x14ac:dyDescent="0.2">
      <c r="A188" s="61" t="s">
        <v>146</v>
      </c>
      <c r="B188" s="175" t="s">
        <v>169</v>
      </c>
      <c r="C188" s="101">
        <v>518</v>
      </c>
      <c r="D188" s="103">
        <v>44824</v>
      </c>
      <c r="E188" s="50"/>
    </row>
    <row r="189" spans="1:5" ht="19.5" customHeight="1" x14ac:dyDescent="0.2">
      <c r="A189" s="61" t="s">
        <v>430</v>
      </c>
      <c r="B189" s="175" t="s">
        <v>108</v>
      </c>
      <c r="C189" s="101">
        <v>508.55</v>
      </c>
      <c r="D189" s="103">
        <v>44824</v>
      </c>
      <c r="E189" s="50"/>
    </row>
    <row r="190" spans="1:5" ht="19.5" customHeight="1" x14ac:dyDescent="0.2">
      <c r="A190" s="61" t="s">
        <v>431</v>
      </c>
      <c r="B190" s="175" t="s">
        <v>432</v>
      </c>
      <c r="C190" s="101">
        <v>501.5</v>
      </c>
      <c r="D190" s="103">
        <v>44825</v>
      </c>
      <c r="E190" s="50"/>
    </row>
    <row r="191" spans="1:5" ht="19.5" customHeight="1" x14ac:dyDescent="0.2">
      <c r="A191" s="61" t="s">
        <v>433</v>
      </c>
      <c r="B191" s="175" t="s">
        <v>129</v>
      </c>
      <c r="C191" s="101">
        <v>500</v>
      </c>
      <c r="D191" s="103">
        <v>44812</v>
      </c>
      <c r="E191" s="50"/>
    </row>
    <row r="192" spans="1:5" ht="19.5" customHeight="1" x14ac:dyDescent="0.2">
      <c r="A192" s="61" t="s">
        <v>248</v>
      </c>
      <c r="B192" s="175" t="s">
        <v>129</v>
      </c>
      <c r="C192" s="101">
        <v>500</v>
      </c>
      <c r="D192" s="103">
        <v>44812</v>
      </c>
      <c r="E192" s="50"/>
    </row>
    <row r="193" spans="1:5" ht="19.5" customHeight="1" x14ac:dyDescent="0.2">
      <c r="A193" s="61" t="s">
        <v>434</v>
      </c>
      <c r="B193" s="175" t="s">
        <v>216</v>
      </c>
      <c r="C193" s="101">
        <v>500</v>
      </c>
      <c r="D193" s="103">
        <v>44817</v>
      </c>
      <c r="E193" s="50"/>
    </row>
    <row r="194" spans="1:5" ht="19.5" customHeight="1" x14ac:dyDescent="0.2">
      <c r="A194" s="61" t="s">
        <v>435</v>
      </c>
      <c r="B194" s="175" t="s">
        <v>436</v>
      </c>
      <c r="C194" s="101">
        <v>500</v>
      </c>
      <c r="D194" s="103">
        <v>44824</v>
      </c>
      <c r="E194" s="50"/>
    </row>
    <row r="195" spans="1:5" ht="19.5" customHeight="1" x14ac:dyDescent="0.2">
      <c r="A195" s="61" t="s">
        <v>437</v>
      </c>
      <c r="B195" s="175" t="s">
        <v>438</v>
      </c>
      <c r="C195" s="101">
        <v>500</v>
      </c>
      <c r="D195" s="103">
        <v>44824</v>
      </c>
      <c r="E195" s="50"/>
    </row>
    <row r="196" spans="1:5" ht="19.5" customHeight="1" x14ac:dyDescent="0.2">
      <c r="A196" s="61" t="s">
        <v>439</v>
      </c>
      <c r="B196" s="175" t="s">
        <v>343</v>
      </c>
      <c r="C196" s="101">
        <v>500</v>
      </c>
      <c r="D196" s="103">
        <v>44825</v>
      </c>
      <c r="E196" s="50"/>
    </row>
    <row r="197" spans="1:5" ht="19.5" customHeight="1" x14ac:dyDescent="0.2">
      <c r="A197" s="61" t="s">
        <v>282</v>
      </c>
      <c r="B197" s="175" t="s">
        <v>440</v>
      </c>
      <c r="C197" s="101">
        <v>495</v>
      </c>
      <c r="D197" s="103">
        <v>44825</v>
      </c>
      <c r="E197" s="50"/>
    </row>
    <row r="198" spans="1:5" ht="19.5" customHeight="1" x14ac:dyDescent="0.2">
      <c r="A198" s="61" t="s">
        <v>441</v>
      </c>
      <c r="B198" s="175" t="s">
        <v>442</v>
      </c>
      <c r="C198" s="101">
        <v>494</v>
      </c>
      <c r="D198" s="103">
        <v>44824</v>
      </c>
      <c r="E198" s="50"/>
    </row>
    <row r="199" spans="1:5" ht="19.5" customHeight="1" x14ac:dyDescent="0.2">
      <c r="A199" s="61" t="s">
        <v>137</v>
      </c>
      <c r="B199" s="175" t="s">
        <v>443</v>
      </c>
      <c r="C199" s="101">
        <v>491.82</v>
      </c>
      <c r="D199" s="103">
        <v>44833</v>
      </c>
      <c r="E199" s="50"/>
    </row>
    <row r="200" spans="1:5" ht="19.5" customHeight="1" x14ac:dyDescent="0.2">
      <c r="A200" s="61" t="s">
        <v>240</v>
      </c>
      <c r="B200" s="175" t="s">
        <v>241</v>
      </c>
      <c r="C200" s="101">
        <v>487.19</v>
      </c>
      <c r="D200" s="103">
        <v>44825</v>
      </c>
      <c r="E200" s="50"/>
    </row>
    <row r="201" spans="1:5" ht="19.5" customHeight="1" x14ac:dyDescent="0.2">
      <c r="A201" s="61" t="s">
        <v>137</v>
      </c>
      <c r="B201" s="175" t="s">
        <v>444</v>
      </c>
      <c r="C201" s="101">
        <v>476.94</v>
      </c>
      <c r="D201" s="103">
        <v>44824</v>
      </c>
      <c r="E201" s="50"/>
    </row>
    <row r="202" spans="1:5" ht="19.5" customHeight="1" x14ac:dyDescent="0.2">
      <c r="A202" s="61" t="s">
        <v>153</v>
      </c>
      <c r="B202" s="175" t="s">
        <v>445</v>
      </c>
      <c r="C202" s="101">
        <v>475</v>
      </c>
      <c r="D202" s="103">
        <v>44817</v>
      </c>
      <c r="E202" s="50"/>
    </row>
    <row r="203" spans="1:5" ht="19.5" customHeight="1" x14ac:dyDescent="0.2">
      <c r="A203" s="61" t="s">
        <v>151</v>
      </c>
      <c r="B203" s="175" t="s">
        <v>446</v>
      </c>
      <c r="C203" s="101">
        <v>465.53</v>
      </c>
      <c r="D203" s="103">
        <v>44824</v>
      </c>
      <c r="E203" s="50"/>
    </row>
    <row r="204" spans="1:5" ht="19.5" customHeight="1" x14ac:dyDescent="0.2">
      <c r="A204" s="61" t="s">
        <v>447</v>
      </c>
      <c r="B204" s="175" t="s">
        <v>294</v>
      </c>
      <c r="C204" s="101">
        <v>460</v>
      </c>
      <c r="D204" s="103">
        <v>44817</v>
      </c>
      <c r="E204" s="50"/>
    </row>
    <row r="205" spans="1:5" ht="19.5" customHeight="1" x14ac:dyDescent="0.2">
      <c r="A205" s="61" t="s">
        <v>448</v>
      </c>
      <c r="B205" s="175" t="s">
        <v>243</v>
      </c>
      <c r="C205" s="101">
        <v>458.33</v>
      </c>
      <c r="D205" s="103">
        <v>44810</v>
      </c>
      <c r="E205" s="50"/>
    </row>
    <row r="206" spans="1:5" ht="19.5" customHeight="1" x14ac:dyDescent="0.2">
      <c r="A206" s="61" t="s">
        <v>449</v>
      </c>
      <c r="B206" s="175" t="s">
        <v>149</v>
      </c>
      <c r="C206" s="101">
        <v>450</v>
      </c>
      <c r="D206" s="103">
        <v>44812</v>
      </c>
      <c r="E206" s="50"/>
    </row>
    <row r="207" spans="1:5" ht="19.5" customHeight="1" x14ac:dyDescent="0.2">
      <c r="A207" s="61" t="s">
        <v>213</v>
      </c>
      <c r="B207" s="175" t="s">
        <v>189</v>
      </c>
      <c r="C207" s="101">
        <v>442</v>
      </c>
      <c r="D207" s="103">
        <v>44811</v>
      </c>
      <c r="E207" s="50"/>
    </row>
    <row r="208" spans="1:5" ht="19.5" customHeight="1" x14ac:dyDescent="0.2">
      <c r="A208" s="61" t="s">
        <v>450</v>
      </c>
      <c r="B208" s="175" t="s">
        <v>451</v>
      </c>
      <c r="C208" s="101">
        <v>409.87</v>
      </c>
      <c r="D208" s="103">
        <v>44812</v>
      </c>
      <c r="E208" s="50"/>
    </row>
    <row r="209" spans="1:5" ht="19.5" customHeight="1" x14ac:dyDescent="0.2">
      <c r="A209" s="61" t="s">
        <v>148</v>
      </c>
      <c r="B209" s="175" t="s">
        <v>110</v>
      </c>
      <c r="C209" s="101">
        <v>402.5</v>
      </c>
      <c r="D209" s="103">
        <v>44810</v>
      </c>
      <c r="E209" s="50"/>
    </row>
    <row r="210" spans="1:5" ht="19.5" customHeight="1" x14ac:dyDescent="0.2">
      <c r="A210" s="61" t="s">
        <v>452</v>
      </c>
      <c r="B210" s="175" t="s">
        <v>108</v>
      </c>
      <c r="C210" s="101">
        <v>399</v>
      </c>
      <c r="D210" s="103">
        <v>44832</v>
      </c>
      <c r="E210" s="50"/>
    </row>
    <row r="211" spans="1:5" ht="19.5" customHeight="1" x14ac:dyDescent="0.2">
      <c r="A211" s="61" t="s">
        <v>138</v>
      </c>
      <c r="B211" s="175" t="s">
        <v>97</v>
      </c>
      <c r="C211" s="101">
        <v>384.64</v>
      </c>
      <c r="D211" s="103">
        <v>44817</v>
      </c>
      <c r="E211" s="50"/>
    </row>
    <row r="212" spans="1:5" ht="19.5" customHeight="1" x14ac:dyDescent="0.2">
      <c r="A212" s="61" t="s">
        <v>126</v>
      </c>
      <c r="B212" s="175" t="s">
        <v>108</v>
      </c>
      <c r="C212" s="101">
        <v>380.5</v>
      </c>
      <c r="D212" s="103">
        <v>44810</v>
      </c>
      <c r="E212" s="50"/>
    </row>
    <row r="213" spans="1:5" ht="19.5" customHeight="1" x14ac:dyDescent="0.2">
      <c r="A213" s="61" t="s">
        <v>183</v>
      </c>
      <c r="B213" s="175" t="s">
        <v>453</v>
      </c>
      <c r="C213" s="101">
        <v>377.21</v>
      </c>
      <c r="D213" s="103">
        <v>44819</v>
      </c>
    </row>
    <row r="214" spans="1:5" ht="19.5" customHeight="1" x14ac:dyDescent="0.2">
      <c r="A214" s="61" t="s">
        <v>334</v>
      </c>
      <c r="B214" s="175" t="s">
        <v>97</v>
      </c>
      <c r="C214" s="101">
        <v>375</v>
      </c>
      <c r="D214" s="103">
        <v>44817</v>
      </c>
    </row>
    <row r="215" spans="1:5" ht="19.5" customHeight="1" x14ac:dyDescent="0.2">
      <c r="A215" s="61" t="s">
        <v>138</v>
      </c>
      <c r="B215" s="175" t="s">
        <v>97</v>
      </c>
      <c r="C215" s="101">
        <v>374.23</v>
      </c>
      <c r="D215" s="103">
        <v>44830</v>
      </c>
    </row>
    <row r="216" spans="1:5" ht="19.5" customHeight="1" x14ac:dyDescent="0.2">
      <c r="A216" s="61" t="s">
        <v>454</v>
      </c>
      <c r="B216" s="175" t="s">
        <v>455</v>
      </c>
      <c r="C216" s="101">
        <v>357.14</v>
      </c>
      <c r="D216" s="103">
        <v>44810</v>
      </c>
    </row>
    <row r="217" spans="1:5" ht="19.5" customHeight="1" x14ac:dyDescent="0.2">
      <c r="A217" s="61" t="s">
        <v>109</v>
      </c>
      <c r="B217" s="175" t="s">
        <v>110</v>
      </c>
      <c r="C217" s="101">
        <v>323.35000000000002</v>
      </c>
      <c r="D217" s="103">
        <v>44824</v>
      </c>
    </row>
    <row r="218" spans="1:5" ht="19.5" customHeight="1" x14ac:dyDescent="0.2">
      <c r="A218" s="61" t="s">
        <v>197</v>
      </c>
      <c r="B218" s="175" t="s">
        <v>149</v>
      </c>
      <c r="C218" s="101">
        <v>315.05</v>
      </c>
      <c r="D218" s="103">
        <v>44812</v>
      </c>
    </row>
    <row r="219" spans="1:5" ht="19.5" customHeight="1" x14ac:dyDescent="0.2">
      <c r="A219" s="61" t="s">
        <v>145</v>
      </c>
      <c r="B219" s="175" t="s">
        <v>97</v>
      </c>
      <c r="C219" s="101">
        <v>312.70999999999998</v>
      </c>
      <c r="D219" s="103">
        <v>44812</v>
      </c>
    </row>
    <row r="220" spans="1:5" ht="19.5" customHeight="1" x14ac:dyDescent="0.2">
      <c r="A220" s="61" t="s">
        <v>360</v>
      </c>
      <c r="B220" s="175" t="s">
        <v>97</v>
      </c>
      <c r="C220" s="101">
        <v>300</v>
      </c>
      <c r="D220" s="103">
        <v>44812</v>
      </c>
    </row>
    <row r="221" spans="1:5" ht="19.5" customHeight="1" x14ac:dyDescent="0.2">
      <c r="A221" s="61" t="s">
        <v>456</v>
      </c>
      <c r="B221" s="175" t="s">
        <v>457</v>
      </c>
      <c r="C221" s="101">
        <v>300</v>
      </c>
      <c r="D221" s="103">
        <v>44819</v>
      </c>
    </row>
    <row r="222" spans="1:5" ht="19.5" customHeight="1" x14ac:dyDescent="0.2">
      <c r="A222" s="61" t="s">
        <v>458</v>
      </c>
      <c r="B222" s="175" t="s">
        <v>459</v>
      </c>
      <c r="C222" s="101">
        <v>300</v>
      </c>
      <c r="D222" s="103">
        <v>44824</v>
      </c>
    </row>
    <row r="223" spans="1:5" ht="19.5" customHeight="1" x14ac:dyDescent="0.2">
      <c r="A223" s="61" t="s">
        <v>460</v>
      </c>
      <c r="B223" s="175" t="s">
        <v>461</v>
      </c>
      <c r="C223" s="101">
        <v>300</v>
      </c>
      <c r="D223" s="103">
        <v>44830</v>
      </c>
    </row>
    <row r="224" spans="1:5" ht="19.5" customHeight="1" x14ac:dyDescent="0.2">
      <c r="A224" s="61" t="s">
        <v>462</v>
      </c>
      <c r="B224" s="175" t="s">
        <v>463</v>
      </c>
      <c r="C224" s="101">
        <v>297.5</v>
      </c>
      <c r="D224" s="103">
        <v>44830</v>
      </c>
    </row>
    <row r="225" spans="1:4" ht="19.5" customHeight="1" x14ac:dyDescent="0.2">
      <c r="A225" s="61" t="s">
        <v>174</v>
      </c>
      <c r="B225" s="175" t="s">
        <v>107</v>
      </c>
      <c r="C225" s="101">
        <v>282.45999999999998</v>
      </c>
      <c r="D225" s="103">
        <v>44824</v>
      </c>
    </row>
    <row r="226" spans="1:4" ht="19.5" customHeight="1" x14ac:dyDescent="0.2">
      <c r="A226" s="61" t="s">
        <v>464</v>
      </c>
      <c r="B226" s="175" t="s">
        <v>161</v>
      </c>
      <c r="C226" s="101">
        <v>275.29000000000002</v>
      </c>
      <c r="D226" s="103">
        <v>44819</v>
      </c>
    </row>
    <row r="227" spans="1:4" ht="19.5" customHeight="1" x14ac:dyDescent="0.2">
      <c r="A227" s="61" t="s">
        <v>187</v>
      </c>
      <c r="B227" s="175" t="s">
        <v>115</v>
      </c>
      <c r="C227" s="101">
        <v>259.85000000000002</v>
      </c>
      <c r="D227" s="103">
        <v>44819</v>
      </c>
    </row>
    <row r="228" spans="1:4" ht="19.5" customHeight="1" x14ac:dyDescent="0.2">
      <c r="A228" s="61" t="s">
        <v>465</v>
      </c>
      <c r="B228" s="175" t="s">
        <v>466</v>
      </c>
      <c r="C228" s="101">
        <v>250</v>
      </c>
      <c r="D228" s="103">
        <v>44817</v>
      </c>
    </row>
    <row r="229" spans="1:4" ht="19.5" customHeight="1" x14ac:dyDescent="0.2">
      <c r="A229" s="61" t="s">
        <v>467</v>
      </c>
      <c r="B229" s="175" t="s">
        <v>104</v>
      </c>
      <c r="C229" s="101">
        <v>250</v>
      </c>
      <c r="D229" s="103">
        <v>44824</v>
      </c>
    </row>
    <row r="230" spans="1:4" ht="19.5" customHeight="1" x14ac:dyDescent="0.2">
      <c r="A230" s="61" t="s">
        <v>152</v>
      </c>
      <c r="B230" s="175" t="s">
        <v>232</v>
      </c>
      <c r="C230" s="101">
        <v>250</v>
      </c>
      <c r="D230" s="103">
        <v>44832</v>
      </c>
    </row>
    <row r="231" spans="1:4" ht="19.5" customHeight="1" x14ac:dyDescent="0.2">
      <c r="A231" s="61" t="s">
        <v>128</v>
      </c>
      <c r="B231" s="175" t="s">
        <v>468</v>
      </c>
      <c r="C231" s="101">
        <v>249.99</v>
      </c>
      <c r="D231" s="103">
        <v>44830</v>
      </c>
    </row>
    <row r="232" spans="1:4" ht="19.5" customHeight="1" x14ac:dyDescent="0.2">
      <c r="A232" s="61" t="s">
        <v>223</v>
      </c>
      <c r="B232" s="175" t="s">
        <v>98</v>
      </c>
      <c r="C232" s="101">
        <v>248.9</v>
      </c>
      <c r="D232" s="103">
        <v>44817</v>
      </c>
    </row>
    <row r="233" spans="1:4" ht="19.5" customHeight="1" x14ac:dyDescent="0.2">
      <c r="A233" s="61" t="s">
        <v>239</v>
      </c>
      <c r="B233" s="175" t="s">
        <v>469</v>
      </c>
      <c r="C233" s="101">
        <v>244.51</v>
      </c>
      <c r="D233" s="103">
        <v>44833</v>
      </c>
    </row>
    <row r="234" spans="1:4" ht="19.5" customHeight="1" x14ac:dyDescent="0.2">
      <c r="A234" s="61" t="s">
        <v>175</v>
      </c>
      <c r="B234" s="175" t="s">
        <v>470</v>
      </c>
      <c r="C234" s="101">
        <v>240</v>
      </c>
      <c r="D234" s="103">
        <v>44831</v>
      </c>
    </row>
    <row r="235" spans="1:4" ht="19.5" customHeight="1" x14ac:dyDescent="0.2">
      <c r="A235" s="61" t="s">
        <v>471</v>
      </c>
      <c r="B235" s="175" t="s">
        <v>208</v>
      </c>
      <c r="C235" s="101">
        <v>240</v>
      </c>
      <c r="D235" s="103">
        <v>44832</v>
      </c>
    </row>
    <row r="236" spans="1:4" ht="19.5" customHeight="1" x14ac:dyDescent="0.2">
      <c r="A236" s="61" t="s">
        <v>233</v>
      </c>
      <c r="B236" s="175" t="s">
        <v>112</v>
      </c>
      <c r="C236" s="101">
        <v>231.75</v>
      </c>
      <c r="D236" s="103">
        <v>44830</v>
      </c>
    </row>
    <row r="237" spans="1:4" ht="19.5" customHeight="1" x14ac:dyDescent="0.2">
      <c r="A237" s="61" t="s">
        <v>472</v>
      </c>
      <c r="B237" s="175" t="s">
        <v>473</v>
      </c>
      <c r="C237" s="101">
        <v>225</v>
      </c>
      <c r="D237" s="103">
        <v>44810</v>
      </c>
    </row>
    <row r="238" spans="1:4" ht="19.5" customHeight="1" x14ac:dyDescent="0.2">
      <c r="A238" s="61" t="s">
        <v>474</v>
      </c>
      <c r="B238" s="175" t="s">
        <v>473</v>
      </c>
      <c r="C238" s="101">
        <v>225</v>
      </c>
      <c r="D238" s="103">
        <v>44810</v>
      </c>
    </row>
    <row r="239" spans="1:4" ht="19.5" customHeight="1" x14ac:dyDescent="0.2">
      <c r="A239" s="61" t="s">
        <v>475</v>
      </c>
      <c r="B239" s="175" t="s">
        <v>473</v>
      </c>
      <c r="C239" s="101">
        <v>225</v>
      </c>
      <c r="D239" s="103">
        <v>44810</v>
      </c>
    </row>
    <row r="240" spans="1:4" ht="19.5" customHeight="1" x14ac:dyDescent="0.2">
      <c r="A240" s="61" t="s">
        <v>476</v>
      </c>
      <c r="B240" s="175" t="s">
        <v>473</v>
      </c>
      <c r="C240" s="101">
        <v>225</v>
      </c>
      <c r="D240" s="103">
        <v>44810</v>
      </c>
    </row>
    <row r="241" spans="1:4" ht="19.5" customHeight="1" x14ac:dyDescent="0.2">
      <c r="A241" s="61" t="s">
        <v>477</v>
      </c>
      <c r="B241" s="175" t="s">
        <v>473</v>
      </c>
      <c r="C241" s="101">
        <v>225</v>
      </c>
      <c r="D241" s="103">
        <v>44810</v>
      </c>
    </row>
    <row r="242" spans="1:4" ht="19.5" customHeight="1" x14ac:dyDescent="0.2">
      <c r="A242" s="61" t="s">
        <v>478</v>
      </c>
      <c r="B242" s="175" t="s">
        <v>473</v>
      </c>
      <c r="C242" s="101">
        <v>225</v>
      </c>
      <c r="D242" s="103">
        <v>44810</v>
      </c>
    </row>
    <row r="243" spans="1:4" ht="19.5" customHeight="1" x14ac:dyDescent="0.2">
      <c r="A243" s="61" t="s">
        <v>479</v>
      </c>
      <c r="B243" s="175" t="s">
        <v>473</v>
      </c>
      <c r="C243" s="101">
        <v>225</v>
      </c>
      <c r="D243" s="103">
        <v>44810</v>
      </c>
    </row>
    <row r="244" spans="1:4" ht="19.5" customHeight="1" x14ac:dyDescent="0.2">
      <c r="A244" s="61" t="s">
        <v>480</v>
      </c>
      <c r="B244" s="175" t="s">
        <v>473</v>
      </c>
      <c r="C244" s="101">
        <v>225</v>
      </c>
      <c r="D244" s="103">
        <v>44810</v>
      </c>
    </row>
    <row r="245" spans="1:4" ht="19.5" customHeight="1" x14ac:dyDescent="0.2">
      <c r="A245" s="61" t="s">
        <v>334</v>
      </c>
      <c r="B245" s="175" t="s">
        <v>97</v>
      </c>
      <c r="C245" s="101">
        <v>225</v>
      </c>
      <c r="D245" s="103">
        <v>44830</v>
      </c>
    </row>
    <row r="246" spans="1:4" ht="19.5" customHeight="1" x14ac:dyDescent="0.2">
      <c r="A246" s="61" t="s">
        <v>481</v>
      </c>
      <c r="B246" s="175" t="s">
        <v>482</v>
      </c>
      <c r="C246" s="101">
        <v>217.57</v>
      </c>
      <c r="D246" s="103">
        <v>44833</v>
      </c>
    </row>
    <row r="247" spans="1:4" ht="19.5" customHeight="1" x14ac:dyDescent="0.2">
      <c r="A247" s="61" t="s">
        <v>483</v>
      </c>
      <c r="B247" s="175" t="s">
        <v>318</v>
      </c>
      <c r="C247" s="101">
        <v>214.83</v>
      </c>
      <c r="D247" s="103">
        <v>44832</v>
      </c>
    </row>
    <row r="248" spans="1:4" ht="19.5" customHeight="1" x14ac:dyDescent="0.2">
      <c r="A248" s="61" t="s">
        <v>484</v>
      </c>
      <c r="B248" s="175" t="s">
        <v>485</v>
      </c>
      <c r="C248" s="101">
        <v>212</v>
      </c>
      <c r="D248" s="103">
        <v>44824</v>
      </c>
    </row>
    <row r="249" spans="1:4" ht="19.5" customHeight="1" x14ac:dyDescent="0.2">
      <c r="A249" s="61" t="s">
        <v>119</v>
      </c>
      <c r="B249" s="175" t="s">
        <v>108</v>
      </c>
      <c r="C249" s="101">
        <v>210</v>
      </c>
      <c r="D249" s="103">
        <v>44812</v>
      </c>
    </row>
    <row r="250" spans="1:4" ht="19.5" customHeight="1" x14ac:dyDescent="0.2">
      <c r="A250" s="61" t="s">
        <v>101</v>
      </c>
      <c r="B250" s="175" t="s">
        <v>218</v>
      </c>
      <c r="C250" s="101">
        <v>204.03</v>
      </c>
      <c r="D250" s="103">
        <v>44812</v>
      </c>
    </row>
    <row r="251" spans="1:4" ht="19.5" customHeight="1" x14ac:dyDescent="0.2">
      <c r="A251" s="61" t="s">
        <v>486</v>
      </c>
      <c r="B251" s="175" t="s">
        <v>216</v>
      </c>
      <c r="C251" s="101">
        <v>200</v>
      </c>
      <c r="D251" s="103">
        <v>44817</v>
      </c>
    </row>
    <row r="252" spans="1:4" ht="19.5" customHeight="1" x14ac:dyDescent="0.2">
      <c r="A252" s="61" t="s">
        <v>487</v>
      </c>
      <c r="B252" s="175" t="s">
        <v>488</v>
      </c>
      <c r="C252" s="101">
        <v>200</v>
      </c>
      <c r="D252" s="103">
        <v>44824</v>
      </c>
    </row>
    <row r="253" spans="1:4" ht="19.5" customHeight="1" x14ac:dyDescent="0.2">
      <c r="A253" s="61" t="s">
        <v>489</v>
      </c>
      <c r="B253" s="175" t="s">
        <v>490</v>
      </c>
      <c r="C253" s="101">
        <v>197.3</v>
      </c>
      <c r="D253" s="103">
        <v>44825</v>
      </c>
    </row>
    <row r="254" spans="1:4" ht="19.5" customHeight="1" x14ac:dyDescent="0.2">
      <c r="A254" s="61" t="s">
        <v>491</v>
      </c>
      <c r="B254" s="175" t="s">
        <v>97</v>
      </c>
      <c r="C254" s="101">
        <v>196</v>
      </c>
      <c r="D254" s="103">
        <v>44824</v>
      </c>
    </row>
    <row r="255" spans="1:4" ht="19.5" customHeight="1" x14ac:dyDescent="0.2">
      <c r="A255" s="61" t="s">
        <v>144</v>
      </c>
      <c r="B255" s="175" t="s">
        <v>241</v>
      </c>
      <c r="C255" s="101">
        <v>193.96</v>
      </c>
      <c r="D255" s="103">
        <v>44817</v>
      </c>
    </row>
    <row r="256" spans="1:4" ht="19.5" customHeight="1" x14ac:dyDescent="0.2">
      <c r="A256" s="61" t="s">
        <v>179</v>
      </c>
      <c r="B256" s="175" t="s">
        <v>104</v>
      </c>
      <c r="C256" s="101">
        <v>185</v>
      </c>
      <c r="D256" s="103">
        <v>44817</v>
      </c>
    </row>
    <row r="257" spans="1:4" ht="19.5" customHeight="1" x14ac:dyDescent="0.2">
      <c r="A257" s="61" t="s">
        <v>492</v>
      </c>
      <c r="B257" s="175" t="s">
        <v>493</v>
      </c>
      <c r="C257" s="101">
        <v>182.5</v>
      </c>
      <c r="D257" s="103">
        <v>44832</v>
      </c>
    </row>
    <row r="258" spans="1:4" ht="19.5" customHeight="1" x14ac:dyDescent="0.2">
      <c r="A258" s="61" t="s">
        <v>492</v>
      </c>
      <c r="B258" s="175" t="s">
        <v>494</v>
      </c>
      <c r="C258" s="101">
        <v>182.5</v>
      </c>
      <c r="D258" s="103">
        <v>44833</v>
      </c>
    </row>
    <row r="259" spans="1:4" ht="19.5" customHeight="1" x14ac:dyDescent="0.2">
      <c r="A259" s="61" t="s">
        <v>495</v>
      </c>
      <c r="B259" s="175" t="s">
        <v>473</v>
      </c>
      <c r="C259" s="101">
        <v>180</v>
      </c>
      <c r="D259" s="103">
        <v>44810</v>
      </c>
    </row>
    <row r="260" spans="1:4" ht="19.5" customHeight="1" x14ac:dyDescent="0.2">
      <c r="A260" s="61" t="s">
        <v>496</v>
      </c>
      <c r="B260" s="175" t="s">
        <v>473</v>
      </c>
      <c r="C260" s="101">
        <v>180</v>
      </c>
      <c r="D260" s="103">
        <v>44810</v>
      </c>
    </row>
    <row r="261" spans="1:4" ht="19.5" customHeight="1" x14ac:dyDescent="0.2">
      <c r="A261" s="61" t="s">
        <v>497</v>
      </c>
      <c r="B261" s="175" t="s">
        <v>473</v>
      </c>
      <c r="C261" s="101">
        <v>180</v>
      </c>
      <c r="D261" s="103">
        <v>44811</v>
      </c>
    </row>
    <row r="262" spans="1:4" ht="19.5" customHeight="1" x14ac:dyDescent="0.2">
      <c r="A262" s="61" t="s">
        <v>178</v>
      </c>
      <c r="B262" s="175" t="s">
        <v>99</v>
      </c>
      <c r="C262" s="101">
        <v>180</v>
      </c>
      <c r="D262" s="103">
        <v>44812</v>
      </c>
    </row>
    <row r="263" spans="1:4" ht="19.5" customHeight="1" x14ac:dyDescent="0.2">
      <c r="A263" s="61" t="s">
        <v>234</v>
      </c>
      <c r="B263" s="175" t="s">
        <v>242</v>
      </c>
      <c r="C263" s="101">
        <v>176.7</v>
      </c>
      <c r="D263" s="103">
        <v>44824</v>
      </c>
    </row>
    <row r="264" spans="1:4" ht="19.5" customHeight="1" x14ac:dyDescent="0.2">
      <c r="A264" s="61" t="s">
        <v>176</v>
      </c>
      <c r="B264" s="175" t="s">
        <v>498</v>
      </c>
      <c r="C264" s="101">
        <v>175</v>
      </c>
      <c r="D264" s="103">
        <v>44824</v>
      </c>
    </row>
    <row r="265" spans="1:4" ht="19.5" customHeight="1" x14ac:dyDescent="0.2">
      <c r="A265" s="61" t="s">
        <v>499</v>
      </c>
      <c r="B265" s="175" t="s">
        <v>155</v>
      </c>
      <c r="C265" s="101">
        <v>158.75</v>
      </c>
      <c r="D265" s="103">
        <v>44811</v>
      </c>
    </row>
    <row r="266" spans="1:4" ht="19.5" customHeight="1" x14ac:dyDescent="0.2">
      <c r="A266" s="61" t="s">
        <v>152</v>
      </c>
      <c r="B266" s="175" t="s">
        <v>500</v>
      </c>
      <c r="C266" s="101">
        <v>150</v>
      </c>
      <c r="D266" s="103">
        <v>44810</v>
      </c>
    </row>
    <row r="267" spans="1:4" ht="19.5" customHeight="1" x14ac:dyDescent="0.2">
      <c r="A267" s="61" t="s">
        <v>177</v>
      </c>
      <c r="B267" s="175" t="s">
        <v>99</v>
      </c>
      <c r="C267" s="101">
        <v>150</v>
      </c>
      <c r="D267" s="103">
        <v>44812</v>
      </c>
    </row>
    <row r="268" spans="1:4" ht="19.5" customHeight="1" x14ac:dyDescent="0.2">
      <c r="A268" s="61" t="s">
        <v>501</v>
      </c>
      <c r="B268" s="175" t="s">
        <v>502</v>
      </c>
      <c r="C268" s="101">
        <v>150</v>
      </c>
      <c r="D268" s="103">
        <v>44817</v>
      </c>
    </row>
    <row r="269" spans="1:4" ht="19.5" customHeight="1" x14ac:dyDescent="0.2">
      <c r="A269" s="61" t="s">
        <v>503</v>
      </c>
      <c r="B269" s="175" t="s">
        <v>504</v>
      </c>
      <c r="C269" s="101">
        <v>150</v>
      </c>
      <c r="D269" s="103">
        <v>44824</v>
      </c>
    </row>
    <row r="270" spans="1:4" ht="19.5" customHeight="1" x14ac:dyDescent="0.2">
      <c r="A270" s="61" t="s">
        <v>234</v>
      </c>
      <c r="B270" s="175" t="s">
        <v>242</v>
      </c>
      <c r="C270" s="101">
        <v>147.35</v>
      </c>
      <c r="D270" s="103">
        <v>44832</v>
      </c>
    </row>
    <row r="271" spans="1:4" ht="19.5" customHeight="1" x14ac:dyDescent="0.2">
      <c r="A271" s="61" t="s">
        <v>143</v>
      </c>
      <c r="B271" s="175" t="s">
        <v>108</v>
      </c>
      <c r="C271" s="101">
        <v>143.38</v>
      </c>
      <c r="D271" s="103">
        <v>44825</v>
      </c>
    </row>
    <row r="272" spans="1:4" ht="19.5" customHeight="1" x14ac:dyDescent="0.2">
      <c r="A272" s="61" t="s">
        <v>505</v>
      </c>
      <c r="B272" s="175" t="s">
        <v>506</v>
      </c>
      <c r="C272" s="101">
        <v>140</v>
      </c>
      <c r="D272" s="103">
        <v>44812</v>
      </c>
    </row>
    <row r="273" spans="1:4" ht="19.5" customHeight="1" x14ac:dyDescent="0.2">
      <c r="A273" s="61" t="s">
        <v>507</v>
      </c>
      <c r="B273" s="175" t="s">
        <v>108</v>
      </c>
      <c r="C273" s="101">
        <v>138.96</v>
      </c>
      <c r="D273" s="103">
        <v>44811</v>
      </c>
    </row>
    <row r="274" spans="1:4" ht="19.5" customHeight="1" x14ac:dyDescent="0.2">
      <c r="A274" s="61" t="s">
        <v>489</v>
      </c>
      <c r="B274" s="175" t="s">
        <v>490</v>
      </c>
      <c r="C274" s="101">
        <v>138.1</v>
      </c>
      <c r="D274" s="103">
        <v>44817</v>
      </c>
    </row>
    <row r="275" spans="1:4" ht="19.5" customHeight="1" x14ac:dyDescent="0.2">
      <c r="A275" s="61" t="s">
        <v>508</v>
      </c>
      <c r="B275" s="175" t="s">
        <v>473</v>
      </c>
      <c r="C275" s="101">
        <v>135</v>
      </c>
      <c r="D275" s="103">
        <v>44810</v>
      </c>
    </row>
    <row r="276" spans="1:4" ht="19.5" customHeight="1" x14ac:dyDescent="0.2">
      <c r="A276" s="61" t="s">
        <v>509</v>
      </c>
      <c r="B276" s="175" t="s">
        <v>510</v>
      </c>
      <c r="C276" s="101">
        <v>133.38999999999999</v>
      </c>
      <c r="D276" s="103">
        <v>44817</v>
      </c>
    </row>
    <row r="277" spans="1:4" ht="19.5" customHeight="1" x14ac:dyDescent="0.2">
      <c r="A277" s="61" t="s">
        <v>159</v>
      </c>
      <c r="B277" s="175" t="s">
        <v>158</v>
      </c>
      <c r="C277" s="101">
        <v>126.25</v>
      </c>
      <c r="D277" s="103">
        <v>44830</v>
      </c>
    </row>
    <row r="278" spans="1:4" ht="19.5" customHeight="1" x14ac:dyDescent="0.2">
      <c r="A278" s="61" t="s">
        <v>137</v>
      </c>
      <c r="B278" s="175" t="s">
        <v>444</v>
      </c>
      <c r="C278" s="101">
        <v>125.7</v>
      </c>
      <c r="D278" s="103">
        <v>44825</v>
      </c>
    </row>
    <row r="279" spans="1:4" ht="19.5" customHeight="1" x14ac:dyDescent="0.2">
      <c r="A279" s="61" t="s">
        <v>511</v>
      </c>
      <c r="B279" s="175" t="s">
        <v>512</v>
      </c>
      <c r="C279" s="101">
        <v>125</v>
      </c>
      <c r="D279" s="103">
        <v>44832</v>
      </c>
    </row>
    <row r="280" spans="1:4" ht="19.5" customHeight="1" x14ac:dyDescent="0.2">
      <c r="A280" s="61" t="s">
        <v>120</v>
      </c>
      <c r="B280" s="175" t="s">
        <v>98</v>
      </c>
      <c r="C280" s="101">
        <v>120.8</v>
      </c>
      <c r="D280" s="103">
        <v>44825</v>
      </c>
    </row>
    <row r="281" spans="1:4" ht="19.5" customHeight="1" x14ac:dyDescent="0.2">
      <c r="A281" s="61" t="s">
        <v>178</v>
      </c>
      <c r="B281" s="175" t="s">
        <v>235</v>
      </c>
      <c r="C281" s="101">
        <v>120</v>
      </c>
      <c r="D281" s="103">
        <v>44817</v>
      </c>
    </row>
    <row r="282" spans="1:4" ht="19.5" customHeight="1" x14ac:dyDescent="0.2">
      <c r="A282" s="61" t="s">
        <v>163</v>
      </c>
      <c r="B282" s="175" t="s">
        <v>118</v>
      </c>
      <c r="C282" s="101">
        <v>120</v>
      </c>
      <c r="D282" s="103">
        <v>44830</v>
      </c>
    </row>
    <row r="283" spans="1:4" ht="19.5" customHeight="1" x14ac:dyDescent="0.2">
      <c r="A283" s="61" t="s">
        <v>156</v>
      </c>
      <c r="B283" s="175" t="s">
        <v>155</v>
      </c>
      <c r="C283" s="101">
        <v>119.48</v>
      </c>
      <c r="D283" s="103">
        <v>44811</v>
      </c>
    </row>
    <row r="284" spans="1:4" ht="19.5" customHeight="1" x14ac:dyDescent="0.2">
      <c r="A284" s="61" t="s">
        <v>240</v>
      </c>
      <c r="B284" s="175" t="s">
        <v>241</v>
      </c>
      <c r="C284" s="101">
        <v>119.44</v>
      </c>
      <c r="D284" s="103">
        <v>44833</v>
      </c>
    </row>
    <row r="285" spans="1:4" ht="19.5" customHeight="1" x14ac:dyDescent="0.2">
      <c r="A285" s="61" t="s">
        <v>113</v>
      </c>
      <c r="B285" s="175" t="s">
        <v>513</v>
      </c>
      <c r="C285" s="101">
        <v>113.97</v>
      </c>
      <c r="D285" s="103">
        <v>44831</v>
      </c>
    </row>
    <row r="286" spans="1:4" ht="19.5" customHeight="1" x14ac:dyDescent="0.2">
      <c r="A286" s="61" t="s">
        <v>201</v>
      </c>
      <c r="B286" s="175" t="s">
        <v>118</v>
      </c>
      <c r="C286" s="101">
        <v>103.66</v>
      </c>
      <c r="D286" s="103">
        <v>44812</v>
      </c>
    </row>
    <row r="287" spans="1:4" ht="19.5" customHeight="1" x14ac:dyDescent="0.2">
      <c r="A287" s="61" t="s">
        <v>157</v>
      </c>
      <c r="B287" s="175" t="s">
        <v>514</v>
      </c>
      <c r="C287" s="101">
        <v>103.5</v>
      </c>
      <c r="D287" s="103">
        <v>44810</v>
      </c>
    </row>
    <row r="288" spans="1:4" ht="19.5" customHeight="1" x14ac:dyDescent="0.2">
      <c r="A288" s="61" t="s">
        <v>181</v>
      </c>
      <c r="B288" s="175" t="s">
        <v>515</v>
      </c>
      <c r="C288" s="101">
        <v>103.5</v>
      </c>
      <c r="D288" s="103">
        <v>44810</v>
      </c>
    </row>
    <row r="289" spans="1:4" ht="19.5" customHeight="1" x14ac:dyDescent="0.2">
      <c r="A289" s="61" t="s">
        <v>516</v>
      </c>
      <c r="B289" s="175" t="s">
        <v>237</v>
      </c>
      <c r="C289" s="101">
        <v>101</v>
      </c>
      <c r="D289" s="103">
        <v>44812</v>
      </c>
    </row>
    <row r="290" spans="1:4" ht="19.5" customHeight="1" x14ac:dyDescent="0.2">
      <c r="A290" s="61" t="s">
        <v>517</v>
      </c>
      <c r="B290" s="175" t="s">
        <v>518</v>
      </c>
      <c r="C290" s="101">
        <v>100</v>
      </c>
      <c r="D290" s="103">
        <v>44817</v>
      </c>
    </row>
    <row r="291" spans="1:4" ht="19.5" customHeight="1" x14ac:dyDescent="0.2">
      <c r="A291" s="61" t="s">
        <v>519</v>
      </c>
      <c r="B291" s="175" t="s">
        <v>99</v>
      </c>
      <c r="C291" s="101">
        <v>100</v>
      </c>
      <c r="D291" s="103">
        <v>44819</v>
      </c>
    </row>
    <row r="292" spans="1:4" ht="19.5" customHeight="1" x14ac:dyDescent="0.2">
      <c r="A292" s="61" t="s">
        <v>520</v>
      </c>
      <c r="B292" s="175" t="s">
        <v>215</v>
      </c>
      <c r="C292" s="101">
        <v>100</v>
      </c>
      <c r="D292" s="103">
        <v>44824</v>
      </c>
    </row>
    <row r="293" spans="1:4" ht="19.5" customHeight="1" x14ac:dyDescent="0.2">
      <c r="A293" s="61" t="s">
        <v>521</v>
      </c>
      <c r="B293" s="175" t="s">
        <v>522</v>
      </c>
      <c r="C293" s="101">
        <v>99.88</v>
      </c>
      <c r="D293" s="103">
        <v>44817</v>
      </c>
    </row>
    <row r="294" spans="1:4" ht="19.5" customHeight="1" x14ac:dyDescent="0.2">
      <c r="A294" s="61" t="s">
        <v>523</v>
      </c>
      <c r="B294" s="175" t="s">
        <v>524</v>
      </c>
      <c r="C294" s="101">
        <v>99.44</v>
      </c>
      <c r="D294" s="103">
        <v>44830</v>
      </c>
    </row>
    <row r="295" spans="1:4" ht="19.5" customHeight="1" x14ac:dyDescent="0.2">
      <c r="A295" s="61" t="s">
        <v>525</v>
      </c>
      <c r="B295" s="175" t="s">
        <v>473</v>
      </c>
      <c r="C295" s="101">
        <v>90</v>
      </c>
      <c r="D295" s="103">
        <v>44810</v>
      </c>
    </row>
    <row r="296" spans="1:4" ht="19.5" customHeight="1" x14ac:dyDescent="0.2">
      <c r="A296" s="61" t="s">
        <v>526</v>
      </c>
      <c r="B296" s="175" t="s">
        <v>473</v>
      </c>
      <c r="C296" s="101">
        <v>90</v>
      </c>
      <c r="D296" s="103">
        <v>44810</v>
      </c>
    </row>
    <row r="297" spans="1:4" ht="19.5" customHeight="1" x14ac:dyDescent="0.2">
      <c r="A297" s="61" t="s">
        <v>527</v>
      </c>
      <c r="B297" s="175" t="s">
        <v>473</v>
      </c>
      <c r="C297" s="101">
        <v>90</v>
      </c>
      <c r="D297" s="103">
        <v>44810</v>
      </c>
    </row>
    <row r="298" spans="1:4" ht="19.5" customHeight="1" x14ac:dyDescent="0.2">
      <c r="A298" s="61" t="s">
        <v>100</v>
      </c>
      <c r="B298" s="175" t="s">
        <v>97</v>
      </c>
      <c r="C298" s="101">
        <v>88.58</v>
      </c>
      <c r="D298" s="103">
        <v>44812</v>
      </c>
    </row>
    <row r="299" spans="1:4" ht="19.5" customHeight="1" x14ac:dyDescent="0.2">
      <c r="A299" s="61" t="s">
        <v>528</v>
      </c>
      <c r="B299" s="175" t="s">
        <v>529</v>
      </c>
      <c r="C299" s="101">
        <v>87.01</v>
      </c>
      <c r="D299" s="103">
        <v>44811</v>
      </c>
    </row>
    <row r="300" spans="1:4" ht="19.5" customHeight="1" x14ac:dyDescent="0.2">
      <c r="A300" s="61" t="s">
        <v>236</v>
      </c>
      <c r="B300" s="175" t="s">
        <v>237</v>
      </c>
      <c r="C300" s="101">
        <v>84</v>
      </c>
      <c r="D300" s="103">
        <v>44811</v>
      </c>
    </row>
    <row r="301" spans="1:4" ht="19.5" customHeight="1" x14ac:dyDescent="0.2">
      <c r="A301" s="61" t="s">
        <v>244</v>
      </c>
      <c r="B301" s="175" t="s">
        <v>245</v>
      </c>
      <c r="C301" s="101">
        <v>82</v>
      </c>
      <c r="D301" s="103">
        <v>44812</v>
      </c>
    </row>
    <row r="302" spans="1:4" ht="19.5" customHeight="1" x14ac:dyDescent="0.2">
      <c r="A302" s="61" t="s">
        <v>530</v>
      </c>
      <c r="B302" s="175" t="s">
        <v>443</v>
      </c>
      <c r="C302" s="101">
        <v>77.19</v>
      </c>
      <c r="D302" s="103">
        <v>44817</v>
      </c>
    </row>
    <row r="303" spans="1:4" ht="19.5" customHeight="1" x14ac:dyDescent="0.2">
      <c r="A303" s="61" t="s">
        <v>531</v>
      </c>
      <c r="B303" s="175" t="s">
        <v>532</v>
      </c>
      <c r="C303" s="101">
        <v>75</v>
      </c>
      <c r="D303" s="103">
        <v>44824</v>
      </c>
    </row>
    <row r="304" spans="1:4" ht="19.5" customHeight="1" x14ac:dyDescent="0.2">
      <c r="A304" s="61" t="s">
        <v>100</v>
      </c>
      <c r="B304" s="175" t="s">
        <v>97</v>
      </c>
      <c r="C304" s="101">
        <v>74.069999999999993</v>
      </c>
      <c r="D304" s="103">
        <v>44825</v>
      </c>
    </row>
    <row r="305" spans="1:4" ht="19.5" customHeight="1" x14ac:dyDescent="0.2">
      <c r="A305" s="61" t="s">
        <v>186</v>
      </c>
      <c r="B305" s="175" t="s">
        <v>122</v>
      </c>
      <c r="C305" s="101">
        <v>71.8</v>
      </c>
      <c r="D305" s="103">
        <v>44812</v>
      </c>
    </row>
    <row r="306" spans="1:4" ht="19.5" customHeight="1" x14ac:dyDescent="0.2">
      <c r="A306" s="61" t="s">
        <v>533</v>
      </c>
      <c r="B306" s="175" t="s">
        <v>534</v>
      </c>
      <c r="C306" s="101">
        <v>71</v>
      </c>
      <c r="D306" s="103">
        <v>44817</v>
      </c>
    </row>
    <row r="307" spans="1:4" ht="19.5" customHeight="1" x14ac:dyDescent="0.2">
      <c r="A307" s="61" t="s">
        <v>425</v>
      </c>
      <c r="B307" s="175" t="s">
        <v>232</v>
      </c>
      <c r="C307" s="101">
        <v>65.12</v>
      </c>
      <c r="D307" s="103">
        <v>44817</v>
      </c>
    </row>
    <row r="308" spans="1:4" ht="19.5" customHeight="1" x14ac:dyDescent="0.2">
      <c r="A308" s="61" t="s">
        <v>535</v>
      </c>
      <c r="B308" s="175" t="s">
        <v>158</v>
      </c>
      <c r="C308" s="101">
        <v>64.88</v>
      </c>
      <c r="D308" s="103">
        <v>44811</v>
      </c>
    </row>
    <row r="309" spans="1:4" ht="19.5" customHeight="1" x14ac:dyDescent="0.2">
      <c r="A309" s="61" t="s">
        <v>120</v>
      </c>
      <c r="B309" s="175" t="s">
        <v>98</v>
      </c>
      <c r="C309" s="101">
        <v>62.9</v>
      </c>
      <c r="D309" s="103">
        <v>44810</v>
      </c>
    </row>
    <row r="310" spans="1:4" ht="19.5" customHeight="1" x14ac:dyDescent="0.2">
      <c r="A310" s="61" t="s">
        <v>113</v>
      </c>
      <c r="B310" s="175" t="s">
        <v>121</v>
      </c>
      <c r="C310" s="101">
        <v>62.45</v>
      </c>
      <c r="D310" s="103">
        <v>44810</v>
      </c>
    </row>
    <row r="311" spans="1:4" ht="19.5" customHeight="1" x14ac:dyDescent="0.2">
      <c r="A311" s="61" t="s">
        <v>229</v>
      </c>
      <c r="B311" s="175" t="s">
        <v>230</v>
      </c>
      <c r="C311" s="101">
        <v>61.69</v>
      </c>
      <c r="D311" s="103">
        <v>44811</v>
      </c>
    </row>
    <row r="312" spans="1:4" ht="19.5" customHeight="1" x14ac:dyDescent="0.2">
      <c r="A312" s="61" t="s">
        <v>536</v>
      </c>
      <c r="B312" s="175" t="s">
        <v>112</v>
      </c>
      <c r="C312" s="101">
        <v>61.01</v>
      </c>
      <c r="D312" s="103">
        <v>44819</v>
      </c>
    </row>
    <row r="313" spans="1:4" ht="19.5" customHeight="1" x14ac:dyDescent="0.2">
      <c r="A313" s="61" t="s">
        <v>134</v>
      </c>
      <c r="B313" s="175" t="s">
        <v>92</v>
      </c>
      <c r="C313" s="101">
        <v>60.96</v>
      </c>
      <c r="D313" s="103">
        <v>44825</v>
      </c>
    </row>
    <row r="314" spans="1:4" ht="19.5" customHeight="1" x14ac:dyDescent="0.2">
      <c r="A314" s="61" t="s">
        <v>162</v>
      </c>
      <c r="B314" s="175" t="s">
        <v>537</v>
      </c>
      <c r="C314" s="101">
        <v>59.31</v>
      </c>
      <c r="D314" s="103">
        <v>44811</v>
      </c>
    </row>
    <row r="315" spans="1:4" ht="19.5" customHeight="1" x14ac:dyDescent="0.2">
      <c r="A315" s="61" t="s">
        <v>120</v>
      </c>
      <c r="B315" s="175" t="s">
        <v>98</v>
      </c>
      <c r="C315" s="101">
        <v>58</v>
      </c>
      <c r="D315" s="103">
        <v>44833</v>
      </c>
    </row>
    <row r="316" spans="1:4" ht="19.5" customHeight="1" x14ac:dyDescent="0.2">
      <c r="A316" s="61" t="s">
        <v>538</v>
      </c>
      <c r="B316" s="175" t="s">
        <v>97</v>
      </c>
      <c r="C316" s="101">
        <v>54.59</v>
      </c>
      <c r="D316" s="103">
        <v>44831</v>
      </c>
    </row>
    <row r="317" spans="1:4" ht="19.5" customHeight="1" x14ac:dyDescent="0.2">
      <c r="A317" s="61" t="s">
        <v>539</v>
      </c>
      <c r="B317" s="175" t="s">
        <v>314</v>
      </c>
      <c r="C317" s="101">
        <v>50</v>
      </c>
      <c r="D317" s="103">
        <v>44830</v>
      </c>
    </row>
    <row r="318" spans="1:4" ht="19.5" customHeight="1" x14ac:dyDescent="0.2">
      <c r="A318" s="61" t="s">
        <v>106</v>
      </c>
      <c r="B318" s="175" t="s">
        <v>107</v>
      </c>
      <c r="C318" s="101">
        <v>48.14</v>
      </c>
      <c r="D318" s="103">
        <v>44831</v>
      </c>
    </row>
    <row r="319" spans="1:4" ht="19.5" customHeight="1" x14ac:dyDescent="0.2">
      <c r="A319" s="61" t="s">
        <v>540</v>
      </c>
      <c r="B319" s="175" t="s">
        <v>541</v>
      </c>
      <c r="C319" s="101">
        <v>48</v>
      </c>
      <c r="D319" s="103">
        <v>44830</v>
      </c>
    </row>
    <row r="320" spans="1:4" ht="19.5" customHeight="1" x14ac:dyDescent="0.2">
      <c r="A320" s="61" t="s">
        <v>542</v>
      </c>
      <c r="B320" s="175" t="s">
        <v>108</v>
      </c>
      <c r="C320" s="101">
        <v>45.6</v>
      </c>
      <c r="D320" s="103">
        <v>44817</v>
      </c>
    </row>
    <row r="321" spans="1:4" ht="19.5" customHeight="1" x14ac:dyDescent="0.2">
      <c r="A321" s="61" t="s">
        <v>234</v>
      </c>
      <c r="B321" s="175" t="s">
        <v>318</v>
      </c>
      <c r="C321" s="101">
        <v>44.6</v>
      </c>
      <c r="D321" s="103">
        <v>44817</v>
      </c>
    </row>
    <row r="322" spans="1:4" ht="19.5" customHeight="1" x14ac:dyDescent="0.2">
      <c r="A322" s="61" t="s">
        <v>120</v>
      </c>
      <c r="B322" s="175" t="s">
        <v>543</v>
      </c>
      <c r="C322" s="101">
        <v>43.5</v>
      </c>
      <c r="D322" s="103">
        <v>44817</v>
      </c>
    </row>
    <row r="323" spans="1:4" ht="19.5" customHeight="1" x14ac:dyDescent="0.2">
      <c r="A323" s="61" t="s">
        <v>544</v>
      </c>
      <c r="B323" s="175" t="s">
        <v>545</v>
      </c>
      <c r="C323" s="101">
        <v>40</v>
      </c>
      <c r="D323" s="103">
        <v>44832</v>
      </c>
    </row>
    <row r="324" spans="1:4" ht="19.5" customHeight="1" x14ac:dyDescent="0.2">
      <c r="A324" s="61" t="s">
        <v>247</v>
      </c>
      <c r="B324" s="175" t="s">
        <v>180</v>
      </c>
      <c r="C324" s="101">
        <v>39.880000000000003</v>
      </c>
      <c r="D324" s="103">
        <v>44810</v>
      </c>
    </row>
    <row r="325" spans="1:4" ht="19.5" customHeight="1" x14ac:dyDescent="0.2">
      <c r="A325" s="61" t="s">
        <v>246</v>
      </c>
      <c r="B325" s="175" t="s">
        <v>546</v>
      </c>
      <c r="C325" s="101">
        <v>39</v>
      </c>
      <c r="D325" s="103">
        <v>44830</v>
      </c>
    </row>
    <row r="326" spans="1:4" ht="19.5" customHeight="1" x14ac:dyDescent="0.2">
      <c r="A326" s="61" t="s">
        <v>547</v>
      </c>
      <c r="B326" s="175" t="s">
        <v>546</v>
      </c>
      <c r="C326" s="101">
        <v>39</v>
      </c>
      <c r="D326" s="103">
        <v>44830</v>
      </c>
    </row>
    <row r="327" spans="1:4" ht="19.5" customHeight="1" x14ac:dyDescent="0.2">
      <c r="A327" s="61" t="s">
        <v>548</v>
      </c>
      <c r="B327" s="175" t="s">
        <v>546</v>
      </c>
      <c r="C327" s="101">
        <v>39</v>
      </c>
      <c r="D327" s="103">
        <v>44830</v>
      </c>
    </row>
    <row r="328" spans="1:4" ht="19.5" customHeight="1" x14ac:dyDescent="0.2">
      <c r="A328" s="61" t="s">
        <v>549</v>
      </c>
      <c r="B328" s="175" t="s">
        <v>550</v>
      </c>
      <c r="C328" s="101">
        <v>37.75</v>
      </c>
      <c r="D328" s="103">
        <v>44830</v>
      </c>
    </row>
    <row r="329" spans="1:4" ht="19.5" customHeight="1" x14ac:dyDescent="0.2">
      <c r="A329" s="61" t="s">
        <v>551</v>
      </c>
      <c r="B329" s="175" t="s">
        <v>108</v>
      </c>
      <c r="C329" s="101">
        <v>37.549999999999997</v>
      </c>
      <c r="D329" s="103">
        <v>44817</v>
      </c>
    </row>
    <row r="330" spans="1:4" ht="19.5" customHeight="1" x14ac:dyDescent="0.2">
      <c r="A330" s="61" t="s">
        <v>151</v>
      </c>
      <c r="B330" s="175" t="s">
        <v>224</v>
      </c>
      <c r="C330" s="101">
        <v>36.97</v>
      </c>
      <c r="D330" s="103">
        <v>44825</v>
      </c>
    </row>
    <row r="331" spans="1:4" ht="19.5" customHeight="1" x14ac:dyDescent="0.2">
      <c r="A331" s="61" t="s">
        <v>552</v>
      </c>
      <c r="B331" s="175" t="s">
        <v>155</v>
      </c>
      <c r="C331" s="101">
        <v>33.61</v>
      </c>
      <c r="D331" s="103">
        <v>44824</v>
      </c>
    </row>
    <row r="332" spans="1:4" ht="19.5" customHeight="1" x14ac:dyDescent="0.2">
      <c r="A332" s="61" t="s">
        <v>361</v>
      </c>
      <c r="B332" s="175" t="s">
        <v>553</v>
      </c>
      <c r="C332" s="101">
        <v>28.8</v>
      </c>
      <c r="D332" s="103">
        <v>44812</v>
      </c>
    </row>
    <row r="333" spans="1:4" ht="19.5" customHeight="1" x14ac:dyDescent="0.2">
      <c r="A333" s="61" t="s">
        <v>554</v>
      </c>
      <c r="B333" s="175" t="s">
        <v>555</v>
      </c>
      <c r="C333" s="101">
        <v>28.77</v>
      </c>
      <c r="D333" s="103">
        <v>44817</v>
      </c>
    </row>
    <row r="334" spans="1:4" ht="19.5" customHeight="1" x14ac:dyDescent="0.2">
      <c r="A334" s="61" t="s">
        <v>556</v>
      </c>
      <c r="B334" s="175" t="s">
        <v>557</v>
      </c>
      <c r="C334" s="101">
        <v>27</v>
      </c>
      <c r="D334" s="103">
        <v>44830</v>
      </c>
    </row>
    <row r="335" spans="1:4" ht="19.5" customHeight="1" x14ac:dyDescent="0.2">
      <c r="A335" s="61" t="s">
        <v>558</v>
      </c>
      <c r="B335" s="175" t="s">
        <v>158</v>
      </c>
      <c r="C335" s="101">
        <v>25.75</v>
      </c>
      <c r="D335" s="103">
        <v>44811</v>
      </c>
    </row>
    <row r="336" spans="1:4" ht="19.5" customHeight="1" x14ac:dyDescent="0.2">
      <c r="A336" s="61" t="s">
        <v>182</v>
      </c>
      <c r="B336" s="175" t="s">
        <v>116</v>
      </c>
      <c r="C336" s="101">
        <v>23.99</v>
      </c>
      <c r="D336" s="103">
        <v>44832</v>
      </c>
    </row>
    <row r="337" spans="1:4" ht="19.5" customHeight="1" x14ac:dyDescent="0.2">
      <c r="A337" s="61" t="s">
        <v>559</v>
      </c>
      <c r="B337" s="175" t="s">
        <v>158</v>
      </c>
      <c r="C337" s="101">
        <v>22.75</v>
      </c>
      <c r="D337" s="103">
        <v>44811</v>
      </c>
    </row>
    <row r="338" spans="1:4" ht="19.5" customHeight="1" x14ac:dyDescent="0.2">
      <c r="A338" s="61" t="s">
        <v>560</v>
      </c>
      <c r="B338" s="175" t="s">
        <v>180</v>
      </c>
      <c r="C338" s="101">
        <v>22.38</v>
      </c>
      <c r="D338" s="103">
        <v>44810</v>
      </c>
    </row>
    <row r="339" spans="1:4" ht="19.5" customHeight="1" x14ac:dyDescent="0.2">
      <c r="A339" s="61" t="s">
        <v>425</v>
      </c>
      <c r="B339" s="175" t="s">
        <v>232</v>
      </c>
      <c r="C339" s="101">
        <v>21.64</v>
      </c>
      <c r="D339" s="103">
        <v>44812</v>
      </c>
    </row>
    <row r="340" spans="1:4" ht="19.5" customHeight="1" x14ac:dyDescent="0.2">
      <c r="A340" s="61" t="s">
        <v>203</v>
      </c>
      <c r="B340" s="175" t="s">
        <v>158</v>
      </c>
      <c r="C340" s="101">
        <v>20.94</v>
      </c>
      <c r="D340" s="103">
        <v>44811</v>
      </c>
    </row>
    <row r="341" spans="1:4" ht="19.5" customHeight="1" x14ac:dyDescent="0.2">
      <c r="A341" s="61" t="s">
        <v>166</v>
      </c>
      <c r="B341" s="175" t="s">
        <v>99</v>
      </c>
      <c r="C341" s="101">
        <v>20</v>
      </c>
      <c r="D341" s="103">
        <v>44810</v>
      </c>
    </row>
    <row r="342" spans="1:4" ht="19.5" customHeight="1" x14ac:dyDescent="0.2">
      <c r="A342" s="61" t="s">
        <v>561</v>
      </c>
      <c r="B342" s="175" t="s">
        <v>562</v>
      </c>
      <c r="C342" s="101">
        <v>20</v>
      </c>
      <c r="D342" s="103">
        <v>44830</v>
      </c>
    </row>
    <row r="343" spans="1:4" ht="19.5" customHeight="1" x14ac:dyDescent="0.2">
      <c r="A343" s="61" t="s">
        <v>165</v>
      </c>
      <c r="B343" s="175" t="s">
        <v>193</v>
      </c>
      <c r="C343" s="101">
        <v>15.09</v>
      </c>
      <c r="D343" s="103">
        <v>44830</v>
      </c>
    </row>
    <row r="344" spans="1:4" ht="19.5" customHeight="1" x14ac:dyDescent="0.2">
      <c r="A344" s="61" t="s">
        <v>563</v>
      </c>
      <c r="B344" s="175" t="s">
        <v>242</v>
      </c>
      <c r="C344" s="101">
        <v>15</v>
      </c>
      <c r="D344" s="103">
        <v>44825</v>
      </c>
    </row>
    <row r="345" spans="1:4" ht="19.5" customHeight="1" x14ac:dyDescent="0.2">
      <c r="A345" s="61" t="s">
        <v>202</v>
      </c>
      <c r="B345" s="175" t="s">
        <v>228</v>
      </c>
      <c r="C345" s="101">
        <v>14.36</v>
      </c>
      <c r="D345" s="103">
        <v>44819</v>
      </c>
    </row>
    <row r="346" spans="1:4" ht="19.5" customHeight="1" x14ac:dyDescent="0.2">
      <c r="A346" s="61" t="s">
        <v>164</v>
      </c>
      <c r="B346" s="175" t="s">
        <v>221</v>
      </c>
      <c r="C346" s="101">
        <v>14</v>
      </c>
      <c r="D346" s="103">
        <v>44824</v>
      </c>
    </row>
    <row r="347" spans="1:4" ht="19.5" customHeight="1" x14ac:dyDescent="0.2">
      <c r="A347" s="61" t="s">
        <v>165</v>
      </c>
      <c r="B347" s="175" t="s">
        <v>193</v>
      </c>
      <c r="C347" s="101">
        <v>8.2799999999999994</v>
      </c>
      <c r="D347" s="103">
        <v>44824</v>
      </c>
    </row>
    <row r="348" spans="1:4" ht="19.5" customHeight="1" x14ac:dyDescent="0.2">
      <c r="A348" s="61" t="s">
        <v>554</v>
      </c>
      <c r="B348" s="175" t="s">
        <v>564</v>
      </c>
      <c r="C348" s="101">
        <v>8.17</v>
      </c>
      <c r="D348" s="103">
        <v>44831</v>
      </c>
    </row>
    <row r="349" spans="1:4" ht="19.5" customHeight="1" x14ac:dyDescent="0.2">
      <c r="A349" s="61" t="s">
        <v>481</v>
      </c>
      <c r="B349" s="175" t="s">
        <v>482</v>
      </c>
      <c r="C349" s="101">
        <v>6.13</v>
      </c>
      <c r="D349" s="103">
        <v>44819</v>
      </c>
    </row>
    <row r="350" spans="1:4" ht="19.5" customHeight="1" x14ac:dyDescent="0.2">
      <c r="A350" s="179"/>
      <c r="B350" s="175"/>
      <c r="C350" s="181"/>
      <c r="D350" s="180"/>
    </row>
    <row r="351" spans="1:4" ht="19.5" customHeight="1" thickBot="1" x14ac:dyDescent="0.25">
      <c r="A351" s="179"/>
      <c r="B351" s="175"/>
      <c r="C351" s="182">
        <f>SUM(C5:C350)</f>
        <v>4283828.9200000027</v>
      </c>
      <c r="D351" s="183"/>
    </row>
    <row r="352" spans="1:4" ht="19.5" customHeight="1" thickTop="1" thickBot="1" x14ac:dyDescent="0.25">
      <c r="A352" s="184"/>
      <c r="B352" s="185"/>
      <c r="C352" s="186"/>
      <c r="D352" s="187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Stephen Benson</cp:lastModifiedBy>
  <cp:lastPrinted>2019-08-26T19:44:29Z</cp:lastPrinted>
  <dcterms:created xsi:type="dcterms:W3CDTF">1999-01-04T15:32:22Z</dcterms:created>
  <dcterms:modified xsi:type="dcterms:W3CDTF">2022-10-24T16:10:40Z</dcterms:modified>
</cp:coreProperties>
</file>