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defaultThemeVersion="124226"/>
  <mc:AlternateContent xmlns:mc="http://schemas.openxmlformats.org/markup-compatibility/2006">
    <mc:Choice Requires="x15">
      <x15ac:absPath xmlns:x15ac="http://schemas.microsoft.com/office/spreadsheetml/2010/11/ac" url="H:\23-24 Budget\Budget\"/>
    </mc:Choice>
  </mc:AlternateContent>
  <xr:revisionPtr revIDLastSave="0" documentId="13_ncr:1_{F84534AB-ABF9-459A-88F4-FD54250AA478}" xr6:coauthVersionLast="36" xr6:coauthVersionMax="36" xr10:uidLastSave="{00000000-0000-0000-0000-000000000000}"/>
  <bookViews>
    <workbookView xWindow="0" yWindow="0" windowWidth="28800" windowHeight="12225" xr2:uid="{00000000-000D-0000-FFFF-FFFF00000000}"/>
  </bookViews>
  <sheets>
    <sheet name="Scenarios" sheetId="1" r:id="rId1"/>
    <sheet name="Compatibility Report" sheetId="2" r:id="rId2"/>
  </sheets>
  <definedNames>
    <definedName name="_xlnm.Print_Area" localSheetId="0">Scenarios!$A$1:$J$75</definedName>
  </definedNames>
  <calcPr calcId="191029"/>
</workbook>
</file>

<file path=xl/calcChain.xml><?xml version="1.0" encoding="utf-8"?>
<calcChain xmlns="http://schemas.openxmlformats.org/spreadsheetml/2006/main">
  <c r="I3" i="1" l="1"/>
  <c r="G3" i="1"/>
  <c r="E3" i="1"/>
  <c r="C4" i="1"/>
  <c r="C11" i="1" l="1"/>
  <c r="I7" i="1" l="1"/>
  <c r="G7" i="1"/>
  <c r="E7" i="1"/>
  <c r="C7" i="1"/>
  <c r="C19" i="1" l="1"/>
  <c r="I27" i="1" l="1"/>
  <c r="I26" i="1"/>
  <c r="I25" i="1"/>
  <c r="I24" i="1"/>
  <c r="I10" i="1"/>
  <c r="I9" i="1"/>
  <c r="I29" i="1"/>
  <c r="G4" i="1"/>
  <c r="E4" i="1"/>
  <c r="I4" i="1" s="1"/>
  <c r="I5" i="1" s="1"/>
  <c r="I8" i="1" l="1"/>
  <c r="I15" i="1" s="1"/>
  <c r="I16" i="1" s="1"/>
  <c r="I37" i="1" s="1"/>
  <c r="I28" i="1"/>
  <c r="I35" i="1" s="1"/>
  <c r="I36" i="1" s="1"/>
  <c r="I38" i="1" s="1"/>
  <c r="G27" i="1"/>
  <c r="G26" i="1"/>
  <c r="G25" i="1"/>
  <c r="G24" i="1"/>
  <c r="E24" i="1"/>
  <c r="G10" i="1"/>
  <c r="G9" i="1"/>
  <c r="G29" i="1"/>
  <c r="G5" i="1"/>
  <c r="I39" i="1" l="1"/>
  <c r="G8" i="1"/>
  <c r="G15" i="1" s="1"/>
  <c r="G16" i="1" s="1"/>
  <c r="G37" i="1" s="1"/>
  <c r="G28" i="1"/>
  <c r="G35" i="1" s="1"/>
  <c r="G36" i="1" s="1"/>
  <c r="G38" i="1" s="1"/>
  <c r="G39" i="1" l="1"/>
  <c r="E27" i="1"/>
  <c r="E26" i="1"/>
  <c r="E25" i="1"/>
  <c r="E10" i="1"/>
  <c r="E9" i="1"/>
  <c r="E8" i="1"/>
  <c r="E5" i="1"/>
  <c r="E15" i="1" l="1"/>
  <c r="E16" i="1" s="1"/>
  <c r="E37" i="1" s="1"/>
  <c r="E29" i="1"/>
  <c r="D43" i="1" l="1"/>
  <c r="C27" i="1"/>
  <c r="C26" i="1"/>
  <c r="C25" i="1"/>
  <c r="C24" i="1"/>
  <c r="C28" i="1" l="1"/>
  <c r="J68" i="1"/>
  <c r="J69" i="1"/>
  <c r="J70" i="1"/>
  <c r="J67" i="1"/>
  <c r="I70" i="1"/>
  <c r="I69" i="1"/>
  <c r="I68" i="1"/>
  <c r="I67" i="1"/>
  <c r="H70" i="1"/>
  <c r="H69" i="1"/>
  <c r="H68" i="1"/>
  <c r="H67" i="1"/>
  <c r="I71" i="1" l="1"/>
  <c r="J71" i="1"/>
  <c r="H71" i="1"/>
  <c r="C43" i="1"/>
  <c r="C8" i="1" l="1"/>
  <c r="E70" i="1" l="1"/>
  <c r="E69" i="1"/>
  <c r="E68" i="1"/>
  <c r="E67" i="1"/>
  <c r="D70" i="1"/>
  <c r="D69" i="1"/>
  <c r="E28" i="1" s="1"/>
  <c r="E35" i="1" s="1"/>
  <c r="E36" i="1" s="1"/>
  <c r="E38" i="1" s="1"/>
  <c r="E39" i="1" s="1"/>
  <c r="D68" i="1"/>
  <c r="D67" i="1"/>
  <c r="C67" i="1"/>
  <c r="B71" i="1" l="1"/>
  <c r="F51" i="1" l="1"/>
  <c r="F50" i="1"/>
  <c r="F49" i="1"/>
  <c r="F48" i="1"/>
  <c r="F47" i="1"/>
  <c r="F46" i="1"/>
  <c r="F45" i="1"/>
  <c r="F44" i="1"/>
  <c r="F43" i="1"/>
  <c r="E51" i="1"/>
  <c r="E50" i="1"/>
  <c r="E49" i="1"/>
  <c r="E48" i="1"/>
  <c r="E47" i="1"/>
  <c r="E46" i="1"/>
  <c r="E45" i="1"/>
  <c r="E44" i="1"/>
  <c r="E43" i="1"/>
  <c r="D51" i="1"/>
  <c r="D50" i="1"/>
  <c r="D49" i="1"/>
  <c r="D48" i="1"/>
  <c r="D47" i="1"/>
  <c r="D46" i="1"/>
  <c r="D45" i="1"/>
  <c r="D44" i="1"/>
  <c r="C51" i="1"/>
  <c r="C50" i="1"/>
  <c r="C49" i="1"/>
  <c r="C48" i="1"/>
  <c r="C47" i="1"/>
  <c r="C46" i="1"/>
  <c r="C45" i="1"/>
  <c r="C44" i="1"/>
  <c r="C29" i="1" l="1"/>
  <c r="C5" i="1" l="1"/>
  <c r="G70" i="1" l="1"/>
  <c r="F70" i="1"/>
  <c r="C70" i="1"/>
  <c r="G69" i="1"/>
  <c r="F69" i="1"/>
  <c r="C69" i="1"/>
  <c r="H63" i="1" l="1"/>
  <c r="I63" i="1" s="1"/>
  <c r="H55" i="1" l="1"/>
  <c r="I55" i="1" s="1"/>
  <c r="H62" i="1" l="1"/>
  <c r="I62" i="1" s="1"/>
  <c r="H64" i="1"/>
  <c r="I64" i="1" s="1"/>
  <c r="H58" i="1"/>
  <c r="I58" i="1" s="1"/>
  <c r="H54" i="1" l="1"/>
  <c r="I54" i="1" s="1"/>
  <c r="H57" i="1"/>
  <c r="I57" i="1" s="1"/>
  <c r="H56" i="1"/>
  <c r="I56" i="1" s="1"/>
  <c r="H59" i="1"/>
  <c r="I59" i="1" s="1"/>
  <c r="F67" i="1"/>
  <c r="G67" i="1"/>
  <c r="F68" i="1"/>
  <c r="G68" i="1"/>
  <c r="E71" i="1"/>
  <c r="C68" i="1"/>
  <c r="H60" i="1" l="1"/>
  <c r="I60" i="1" s="1"/>
  <c r="G71" i="1"/>
  <c r="F71" i="1"/>
  <c r="C71" i="1"/>
  <c r="D71" i="1"/>
  <c r="H50" i="1"/>
  <c r="H44" i="1"/>
  <c r="G43" i="1"/>
  <c r="G45" i="1"/>
  <c r="H61" i="1"/>
  <c r="I61" i="1" s="1"/>
  <c r="G51" i="1"/>
  <c r="G50" i="1"/>
  <c r="G44" i="1"/>
  <c r="H45" i="1"/>
  <c r="H51" i="1"/>
  <c r="H43" i="1"/>
  <c r="C35" i="1" l="1"/>
  <c r="C36" i="1" s="1"/>
  <c r="C38" i="1" s="1"/>
  <c r="C9" i="1"/>
  <c r="C10" i="1"/>
  <c r="H49" i="1"/>
  <c r="G49" i="1"/>
  <c r="H47" i="1"/>
  <c r="G47" i="1"/>
  <c r="G46" i="1"/>
  <c r="H46" i="1"/>
  <c r="G48" i="1"/>
  <c r="H48" i="1"/>
  <c r="C15" i="1" l="1"/>
  <c r="C16" i="1" s="1"/>
  <c r="C37" i="1" s="1"/>
  <c r="C39" i="1" s="1"/>
</calcChain>
</file>

<file path=xl/sharedStrings.xml><?xml version="1.0" encoding="utf-8"?>
<sst xmlns="http://schemas.openxmlformats.org/spreadsheetml/2006/main" count="95" uniqueCount="91">
  <si>
    <t>ADJUSTED NET INCOME</t>
  </si>
  <si>
    <t>ADJUSTED NET EXPENDITURES</t>
  </si>
  <si>
    <t>TOTAL PROJECTED INCOME ADJUSTMENTS</t>
  </si>
  <si>
    <t>M&amp;O</t>
  </si>
  <si>
    <t>Debt</t>
  </si>
  <si>
    <t>Total M&amp;O &amp;</t>
  </si>
  <si>
    <t>Rate</t>
  </si>
  <si>
    <t>Serv. Rate</t>
  </si>
  <si>
    <t>Additional</t>
  </si>
  <si>
    <t>NET EXPENDITURE CHANGES</t>
  </si>
  <si>
    <t>Compatibility Report for 2009-2010 Scenarios as of July 16 2009 12 15 (2).xls</t>
  </si>
  <si>
    <t>Run on 7/20/2009 11:24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</si>
  <si>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</si>
  <si>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</si>
  <si>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</si>
  <si>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</si>
  <si>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TAX ANALYSIS TABLE</t>
  </si>
  <si>
    <t>Annual</t>
  </si>
  <si>
    <t>Proj. Total</t>
  </si>
  <si>
    <t>Debt Service</t>
  </si>
  <si>
    <t>COST OF SALARY INCREASE BY CATEGORY</t>
  </si>
  <si>
    <t>PROJECTED INCOME ADJUSTMENTS</t>
  </si>
  <si>
    <t>Tax collection expenses due to increase</t>
  </si>
  <si>
    <t>TOTAL ADJUSTED INCOME</t>
  </si>
  <si>
    <t xml:space="preserve">TOTAL ADJUSTED EXPENDITURES </t>
  </si>
  <si>
    <t>Total</t>
  </si>
  <si>
    <t>Category</t>
  </si>
  <si>
    <t>Salaries</t>
  </si>
  <si>
    <t>PT/Overload</t>
  </si>
  <si>
    <t>Faculty</t>
  </si>
  <si>
    <t>Semester Hr</t>
  </si>
  <si>
    <t>Summer I Hrs</t>
  </si>
  <si>
    <t>Summer II Hrs</t>
  </si>
  <si>
    <t>Fall Hrs</t>
  </si>
  <si>
    <t>Spring Hrs</t>
  </si>
  <si>
    <t>Spr/Smr</t>
  </si>
  <si>
    <t>Increase Per</t>
  </si>
  <si>
    <t xml:space="preserve">NET </t>
  </si>
  <si>
    <t>Net</t>
  </si>
  <si>
    <t xml:space="preserve">M&amp;O </t>
  </si>
  <si>
    <t xml:space="preserve">INCOME </t>
  </si>
  <si>
    <t>EXPENDITURES</t>
  </si>
  <si>
    <t xml:space="preserve">      Taxes - Proposed Tax Revenue Change</t>
  </si>
  <si>
    <t>Current Rate</t>
  </si>
  <si>
    <t>Scenario #1</t>
  </si>
  <si>
    <t>Increase amounts are reduced by 15% to account for scholarships, waivers, and exemptions</t>
  </si>
  <si>
    <t xml:space="preserve">           State Funding Increase</t>
  </si>
  <si>
    <t xml:space="preserve">           Tax Collection % Decrease</t>
  </si>
  <si>
    <t>No-New-Revenue Rate</t>
  </si>
  <si>
    <t>TUITION/FEE INCREASE ANALYSIS TABLE</t>
  </si>
  <si>
    <t>*Support Staff</t>
  </si>
  <si>
    <t>**Admin Staff</t>
  </si>
  <si>
    <t>*Support Staff Classification Includes:  Custodians, Administrative Secretaries, Groundskeepers, Teacher Assistants (CDC), Records Assistants, Sr Administrative Secretaries, Teachers (CDC), Admissions &amp; Records Technicians, Security Guards, Executive Secretaries, Sr. Exececutive Secretary, Physical Plant Supervisors, and Police Officers (not a complete list)</t>
  </si>
  <si>
    <t>**Admin Staff Classification Includes: Assistant Athletic Coaches, PC Specialists, HR Specialists, Advising Specialist, Success Coaches, Sr. Accountants, Assistant Directors, Programmer Analyst, Coordinators, Associate Directors, Directors, Division Chairs, Athletic Director, Deans, and Executive Directors (not a complete list)</t>
  </si>
  <si>
    <t xml:space="preserve">VACANT (Eastwood, Kenneth 12/27) </t>
  </si>
  <si>
    <t xml:space="preserve">      State Funding Based on $11,913,319</t>
  </si>
  <si>
    <t>Voter-Approved Rate</t>
  </si>
  <si>
    <t>SALARY ADJUSTMENTS</t>
  </si>
  <si>
    <t xml:space="preserve">     Faculty schedule annual increment </t>
  </si>
  <si>
    <t xml:space="preserve">     Faculty earned credit</t>
  </si>
  <si>
    <t xml:space="preserve">     Support Staff </t>
  </si>
  <si>
    <t xml:space="preserve">     Part-time and Overload Faculty </t>
  </si>
  <si>
    <t xml:space="preserve">    Faculty</t>
  </si>
  <si>
    <t>TOTAL SALARY ADJUSTMENTS</t>
  </si>
  <si>
    <t xml:space="preserve">     Administrative Staff </t>
  </si>
  <si>
    <t>Budget adjustments</t>
  </si>
  <si>
    <t>2023 approved M&amp;O rate $0.115691 + I&amp;S rate $0.023383 = $0.139074</t>
  </si>
  <si>
    <t>Budgeted M&amp;O Taxes for 2023 at $28,141,525 value</t>
  </si>
  <si>
    <t>Increase Beginning With the Spring 2024 Semester</t>
  </si>
  <si>
    <t>FISCAL YEAR 2023-2024</t>
  </si>
  <si>
    <t xml:space="preserve">McLennan Community College - 2023-2024 Fiscal Year Budget Analysis </t>
  </si>
  <si>
    <t xml:space="preserve">      Tuition/Fee Increase - beginning Summer 2024</t>
  </si>
  <si>
    <t xml:space="preserve">      Tuition/Fee Increase - beginning Spring 2024</t>
  </si>
  <si>
    <t xml:space="preserve">     Staff education payments</t>
  </si>
  <si>
    <t xml:space="preserve">     Staff longevity payments</t>
  </si>
  <si>
    <t xml:space="preserve">Unobligated contingency of $1,200,000 </t>
  </si>
  <si>
    <t xml:space="preserve">     Part-time, Overload, and Summer Salary Adjustment </t>
  </si>
  <si>
    <t xml:space="preserve">           State Funding Decrease</t>
  </si>
  <si>
    <t>Scenario #2</t>
  </si>
  <si>
    <t>Non-Technology Projects budget of $500,000</t>
  </si>
  <si>
    <t>Technology Projects $500,000</t>
  </si>
  <si>
    <t>Scenario #3</t>
  </si>
  <si>
    <t>Scenario #4</t>
  </si>
  <si>
    <t xml:space="preserve">     Faculty annual increment changes </t>
  </si>
  <si>
    <t>Required technology of $3,192,316</t>
  </si>
  <si>
    <t>Based on Certified Values 7/21/23 of $28,509,195,479</t>
  </si>
  <si>
    <t>Change last year - 7.1491% decrease from the current rate</t>
  </si>
  <si>
    <t>Compared to</t>
  </si>
  <si>
    <t xml:space="preserve">      Estimated Enrollment Growth (Tuition and Fees)</t>
  </si>
  <si>
    <t>NNRR</t>
  </si>
  <si>
    <t>Change 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</si>
</sst>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quot;$&quot;#,##0\)"/>
    <numFmt numFmtId="165" formatCode="_(* #,##0_);_(* \(#,##0\);_(* &quot;-&quot;??_);_(@_)"/>
    <numFmt numFmtId="166" formatCode="0.0%"/>
    <numFmt numFmtId="167" formatCode="_(&quot;$&quot;* #,##0_);_(&quot;$&quot;* \(#,##0\);_(&quot;$&quot;* &quot;-&quot;??_);_(@_)"/>
    <numFmt numFmtId="168" formatCode="&quot;$&quot;#,##0"/>
    <numFmt numFmtId="169" formatCode="_(&quot;$&quot;* #,##0.000000_);_(&quot;$&quot;* \(#,##0.000000\);_(&quot;$&quot;* &quot;-&quot;??????_);_(@_)"/>
    <numFmt numFmtId="170" formatCode="&quot;$&quot;#,##0.00"/>
    <numFmt numFmtId="171" formatCode="0.000%"/>
    <numFmt numFmtId="172" formatCode="&quot;$&quot;#,##0.000000_);\(&quot;$&quot;#,##0.000000\)"/>
  </numFmts>
  <fonts count="22" x14ac:knownFonts="1">
    <font>
      <sz val="10"/>
      <name val="Arial"/>
    </font>
    <font>
      <sz val="10"/>
      <name val="Arial"/>
      <family val="2"/>
    </font>
    <font>
      <b/>
      <sz val="18"/>
      <name val="Arial"/>
      <family val="2"/>
    </font>
    <font>
      <b/>
      <sz val="12"/>
      <name val="Arial"/>
      <family val="2"/>
    </font>
    <font>
      <sz val="12"/>
      <name val="Arial"/>
      <family val="2"/>
    </font>
    <font>
      <sz val="16"/>
      <name val="Arial"/>
      <family val="2"/>
    </font>
    <font>
      <sz val="10"/>
      <name val="Arial"/>
      <family val="2"/>
    </font>
    <font>
      <b/>
      <sz val="18"/>
      <name val="Arial"/>
      <family val="2"/>
    </font>
    <font>
      <b/>
      <sz val="12"/>
      <name val="Arial"/>
      <family val="2"/>
    </font>
    <font>
      <b/>
      <sz val="10"/>
      <name val="Arial"/>
      <family val="2"/>
    </font>
    <font>
      <sz val="18"/>
      <name val="Calibri"/>
      <family val="2"/>
      <scheme val="minor"/>
    </font>
    <font>
      <sz val="22"/>
      <name val="Calibri"/>
      <family val="2"/>
      <scheme val="minor"/>
    </font>
    <font>
      <b/>
      <sz val="11"/>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i/>
      <sz val="11"/>
      <name val="Calibri"/>
      <family val="2"/>
      <scheme val="minor"/>
    </font>
    <font>
      <sz val="11"/>
      <name val="Arial"/>
      <family val="2"/>
    </font>
    <font>
      <b/>
      <sz val="9"/>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s>
  <borders count="45">
    <border>
      <left/>
      <right/>
      <top/>
      <bottom/>
      <diagonal/>
    </border>
    <border>
      <left/>
      <right/>
      <top style="double">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8">
    <xf numFmtId="0" fontId="0" fillId="0" borderId="0"/>
    <xf numFmtId="3" fontId="1" fillId="0" borderId="0" applyFont="0" applyFill="0" applyBorder="0" applyAlignment="0" applyProtection="0"/>
    <xf numFmtId="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1" fillId="0" borderId="0" applyFont="0" applyFill="0" applyBorder="0" applyAlignment="0" applyProtection="0"/>
    <xf numFmtId="0" fontId="6" fillId="0" borderId="0" applyFont="0" applyFill="0" applyBorder="0" applyAlignment="0" applyProtection="0"/>
    <xf numFmtId="2" fontId="1" fillId="0" borderId="0" applyFont="0" applyFill="0" applyBorder="0" applyAlignment="0" applyProtection="0"/>
    <xf numFmtId="2" fontId="6"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xf numFmtId="0" fontId="1" fillId="0" borderId="1" applyNumberFormat="0" applyFont="0" applyFill="0" applyAlignment="0" applyProtection="0"/>
    <xf numFmtId="0" fontId="6" fillId="0" borderId="1" applyNumberFormat="0" applyFont="0" applyFill="0" applyAlignment="0" applyProtection="0"/>
  </cellStyleXfs>
  <cellXfs count="166">
    <xf numFmtId="0" fontId="0" fillId="0" borderId="0" xfId="0"/>
    <xf numFmtId="0" fontId="4" fillId="0" borderId="0" xfId="0" applyFont="1" applyBorder="1"/>
    <xf numFmtId="0" fontId="4" fillId="0" borderId="0" xfId="0" applyFont="1"/>
    <xf numFmtId="0" fontId="5" fillId="0" borderId="0" xfId="0" applyFont="1"/>
    <xf numFmtId="0" fontId="9" fillId="0" borderId="0" xfId="0" applyNumberFormat="1" applyFont="1" applyAlignment="1">
      <alignment vertical="top" wrapText="1"/>
    </xf>
    <xf numFmtId="0" fontId="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 xfId="0" applyNumberFormat="1" applyBorder="1" applyAlignment="1">
      <alignment vertical="top" wrapText="1"/>
    </xf>
    <xf numFmtId="0" fontId="0" fillId="0" borderId="3" xfId="0" applyBorder="1" applyAlignment="1">
      <alignment vertical="top" wrapText="1"/>
    </xf>
    <xf numFmtId="0" fontId="9" fillId="0" borderId="0" xfId="0" applyFont="1" applyAlignment="1">
      <alignment horizontal="center" vertical="top" wrapText="1"/>
    </xf>
    <xf numFmtId="0" fontId="0" fillId="0" borderId="0" xfId="0" applyAlignment="1">
      <alignment horizontal="center" vertical="top" wrapText="1"/>
    </xf>
    <xf numFmtId="0" fontId="9" fillId="0" borderId="0" xfId="0" applyNumberFormat="1" applyFont="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2" fontId="10" fillId="0" borderId="0" xfId="0" applyNumberFormat="1" applyFont="1" applyFill="1" applyBorder="1" applyAlignment="1">
      <alignment horizontal="center"/>
    </xf>
    <xf numFmtId="0" fontId="0" fillId="0" borderId="0" xfId="0" applyBorder="1"/>
    <xf numFmtId="42" fontId="10" fillId="0" borderId="0" xfId="0" applyNumberFormat="1" applyFont="1" applyFill="1" applyBorder="1"/>
    <xf numFmtId="0" fontId="10" fillId="0" borderId="0" xfId="0" applyFont="1" applyFill="1" applyBorder="1" applyAlignment="1"/>
    <xf numFmtId="38" fontId="10" fillId="0" borderId="0" xfId="0" applyNumberFormat="1" applyFont="1" applyFill="1" applyBorder="1" applyAlignment="1">
      <alignment horizontal="right"/>
    </xf>
    <xf numFmtId="38" fontId="10" fillId="0" borderId="0" xfId="0" applyNumberFormat="1" applyFont="1" applyFill="1" applyBorder="1"/>
    <xf numFmtId="0" fontId="10" fillId="0" borderId="0" xfId="0" applyFont="1"/>
    <xf numFmtId="0" fontId="10" fillId="0" borderId="0" xfId="0" applyFont="1" applyAlignment="1">
      <alignment horizontal="right"/>
    </xf>
    <xf numFmtId="0" fontId="10" fillId="0" borderId="0" xfId="0" applyFont="1" applyAlignment="1"/>
    <xf numFmtId="38" fontId="10" fillId="0" borderId="0" xfId="0" applyNumberFormat="1" applyFont="1" applyFill="1" applyBorder="1" applyAlignment="1">
      <alignment horizontal="left"/>
    </xf>
    <xf numFmtId="38" fontId="10" fillId="0" borderId="0" xfId="0" applyNumberFormat="1" applyFont="1" applyAlignment="1">
      <alignment horizontal="right"/>
    </xf>
    <xf numFmtId="38" fontId="10" fillId="0" borderId="0" xfId="0" applyNumberFormat="1" applyFont="1"/>
    <xf numFmtId="38" fontId="10" fillId="0" borderId="0" xfId="0" applyNumberFormat="1" applyFont="1" applyBorder="1" applyAlignment="1">
      <alignment horizontal="right"/>
    </xf>
    <xf numFmtId="38" fontId="10" fillId="0" borderId="0" xfId="0" applyNumberFormat="1" applyFont="1" applyBorder="1"/>
    <xf numFmtId="0" fontId="11" fillId="0" borderId="0" xfId="0" applyFont="1" applyFill="1" applyBorder="1" applyAlignment="1"/>
    <xf numFmtId="42" fontId="11" fillId="0" borderId="0" xfId="0" applyNumberFormat="1" applyFont="1" applyFill="1" applyBorder="1" applyAlignment="1">
      <alignment horizontal="right"/>
    </xf>
    <xf numFmtId="0" fontId="13" fillId="0" borderId="5" xfId="0" applyFont="1" applyFill="1" applyBorder="1" applyAlignment="1">
      <alignment vertical="center"/>
    </xf>
    <xf numFmtId="0" fontId="13" fillId="0" borderId="17" xfId="0" applyFont="1" applyBorder="1" applyAlignment="1">
      <alignment vertical="center"/>
    </xf>
    <xf numFmtId="0" fontId="13" fillId="0" borderId="5" xfId="0" applyFont="1" applyBorder="1"/>
    <xf numFmtId="0" fontId="13" fillId="0" borderId="5" xfId="0" applyFont="1" applyFill="1" applyBorder="1"/>
    <xf numFmtId="0" fontId="13" fillId="0" borderId="17" xfId="0" applyFont="1" applyBorder="1"/>
    <xf numFmtId="167" fontId="13" fillId="2" borderId="5" xfId="3" applyNumberFormat="1" applyFont="1" applyFill="1" applyBorder="1"/>
    <xf numFmtId="0" fontId="13" fillId="0" borderId="16" xfId="0" applyFont="1" applyFill="1" applyBorder="1"/>
    <xf numFmtId="0" fontId="13" fillId="0" borderId="0" xfId="0" applyFont="1"/>
    <xf numFmtId="0" fontId="13" fillId="3" borderId="7" xfId="0" applyFont="1" applyFill="1" applyBorder="1"/>
    <xf numFmtId="170" fontId="0" fillId="0" borderId="0" xfId="0" applyNumberFormat="1"/>
    <xf numFmtId="0" fontId="13" fillId="3" borderId="13" xfId="0" applyFont="1" applyFill="1" applyBorder="1"/>
    <xf numFmtId="0" fontId="13" fillId="0" borderId="17" xfId="0" applyFont="1" applyFill="1" applyBorder="1"/>
    <xf numFmtId="0" fontId="13" fillId="0" borderId="38" xfId="0" applyFont="1" applyBorder="1"/>
    <xf numFmtId="3" fontId="13" fillId="0" borderId="0" xfId="0" applyNumberFormat="1" applyFont="1"/>
    <xf numFmtId="44" fontId="0" fillId="0" borderId="0" xfId="0" applyNumberFormat="1"/>
    <xf numFmtId="3" fontId="0" fillId="0" borderId="0" xfId="0" applyNumberFormat="1"/>
    <xf numFmtId="0" fontId="13" fillId="0" borderId="40" xfId="0" applyFont="1" applyBorder="1" applyAlignment="1">
      <alignment vertical="center"/>
    </xf>
    <xf numFmtId="0" fontId="12" fillId="0" borderId="0" xfId="0" applyFont="1"/>
    <xf numFmtId="0" fontId="12" fillId="0" borderId="40" xfId="0" applyFont="1" applyFill="1" applyBorder="1"/>
    <xf numFmtId="0" fontId="13" fillId="0" borderId="5" xfId="0" applyFont="1" applyFill="1" applyBorder="1" applyAlignment="1">
      <alignment horizontal="right"/>
    </xf>
    <xf numFmtId="5" fontId="13" fillId="0" borderId="20" xfId="0" applyNumberFormat="1" applyFont="1" applyFill="1" applyBorder="1" applyAlignment="1">
      <alignment horizontal="right"/>
    </xf>
    <xf numFmtId="171" fontId="15" fillId="0" borderId="5" xfId="3" applyNumberFormat="1" applyFont="1" applyFill="1" applyBorder="1"/>
    <xf numFmtId="166" fontId="15" fillId="0" borderId="5" xfId="3" applyNumberFormat="1" applyFont="1" applyFill="1" applyBorder="1"/>
    <xf numFmtId="6" fontId="15" fillId="0" borderId="5" xfId="3" applyNumberFormat="1" applyFont="1" applyFill="1" applyBorder="1" applyAlignment="1">
      <alignment horizontal="right"/>
    </xf>
    <xf numFmtId="9" fontId="15" fillId="0" borderId="5" xfId="15" applyFont="1" applyFill="1" applyBorder="1" applyAlignment="1">
      <alignment horizontal="right"/>
    </xf>
    <xf numFmtId="0" fontId="15" fillId="0" borderId="5" xfId="0" applyFont="1" applyFill="1" applyBorder="1"/>
    <xf numFmtId="0" fontId="15" fillId="0" borderId="17" xfId="0" applyFont="1" applyFill="1" applyBorder="1"/>
    <xf numFmtId="10" fontId="15" fillId="0" borderId="5" xfId="0" applyNumberFormat="1" applyFont="1" applyFill="1" applyBorder="1"/>
    <xf numFmtId="10" fontId="12" fillId="0" borderId="17" xfId="0" applyNumberFormat="1" applyFont="1" applyFill="1" applyBorder="1"/>
    <xf numFmtId="10" fontId="12" fillId="0" borderId="5" xfId="0" applyNumberFormat="1" applyFont="1" applyFill="1" applyBorder="1"/>
    <xf numFmtId="5" fontId="13" fillId="0" borderId="18" xfId="3" applyNumberFormat="1" applyFont="1" applyFill="1" applyBorder="1" applyAlignment="1">
      <alignment horizontal="right"/>
    </xf>
    <xf numFmtId="167" fontId="13" fillId="0" borderId="5" xfId="3" applyNumberFormat="1" applyFont="1" applyFill="1" applyBorder="1"/>
    <xf numFmtId="5" fontId="13" fillId="0" borderId="21" xfId="3" applyNumberFormat="1" applyFont="1" applyFill="1" applyBorder="1" applyAlignment="1">
      <alignment horizontal="right"/>
    </xf>
    <xf numFmtId="167" fontId="13" fillId="0" borderId="17" xfId="3" applyNumberFormat="1" applyFont="1" applyFill="1" applyBorder="1"/>
    <xf numFmtId="165" fontId="13" fillId="0" borderId="16" xfId="0" applyNumberFormat="1" applyFont="1" applyFill="1" applyBorder="1"/>
    <xf numFmtId="167" fontId="12" fillId="0" borderId="38" xfId="3" applyNumberFormat="1" applyFont="1" applyFill="1" applyBorder="1"/>
    <xf numFmtId="0" fontId="13" fillId="6" borderId="5" xfId="0" applyFont="1" applyFill="1" applyBorder="1"/>
    <xf numFmtId="0" fontId="16" fillId="6" borderId="0" xfId="0" applyFont="1" applyFill="1" applyBorder="1"/>
    <xf numFmtId="0" fontId="13" fillId="6" borderId="0" xfId="0" applyFont="1" applyFill="1" applyBorder="1"/>
    <xf numFmtId="0" fontId="12" fillId="6" borderId="0" xfId="0" applyFont="1" applyFill="1" applyBorder="1" applyAlignment="1"/>
    <xf numFmtId="0" fontId="17" fillId="6" borderId="5" xfId="0" applyFont="1" applyFill="1" applyBorder="1"/>
    <xf numFmtId="0" fontId="13" fillId="6" borderId="0" xfId="0" applyFont="1" applyFill="1"/>
    <xf numFmtId="0" fontId="12" fillId="6" borderId="0" xfId="0" applyFont="1" applyFill="1" applyAlignment="1">
      <alignment horizontal="right"/>
    </xf>
    <xf numFmtId="169" fontId="12" fillId="6" borderId="0" xfId="0" applyNumberFormat="1" applyFont="1" applyFill="1" applyBorder="1" applyAlignment="1">
      <alignment horizontal="right"/>
    </xf>
    <xf numFmtId="0" fontId="19" fillId="7" borderId="5" xfId="0" applyFont="1" applyFill="1" applyBorder="1"/>
    <xf numFmtId="0" fontId="19" fillId="7" borderId="0" xfId="0" applyFont="1" applyFill="1" applyBorder="1"/>
    <xf numFmtId="0" fontId="20" fillId="7" borderId="16" xfId="0" applyFont="1" applyFill="1" applyBorder="1"/>
    <xf numFmtId="0" fontId="12" fillId="8" borderId="33" xfId="0" applyFont="1" applyFill="1" applyBorder="1"/>
    <xf numFmtId="0" fontId="12" fillId="8" borderId="7" xfId="0" applyFont="1" applyFill="1" applyBorder="1"/>
    <xf numFmtId="0" fontId="12" fillId="8" borderId="24" xfId="0" applyFont="1" applyFill="1" applyBorder="1" applyAlignment="1">
      <alignment horizontal="center"/>
    </xf>
    <xf numFmtId="0" fontId="12" fillId="8" borderId="23" xfId="0" applyFont="1" applyFill="1" applyBorder="1" applyAlignment="1">
      <alignment horizontal="center"/>
    </xf>
    <xf numFmtId="0" fontId="12" fillId="8" borderId="25" xfId="0" applyFont="1" applyFill="1" applyBorder="1" applyAlignment="1">
      <alignment horizontal="center"/>
    </xf>
    <xf numFmtId="0" fontId="12" fillId="8" borderId="18" xfId="0" applyFont="1" applyFill="1" applyBorder="1" applyAlignment="1">
      <alignment horizontal="center"/>
    </xf>
    <xf numFmtId="0" fontId="12" fillId="8" borderId="10" xfId="0" applyFont="1" applyFill="1" applyBorder="1"/>
    <xf numFmtId="0" fontId="12" fillId="8" borderId="26" xfId="0" applyFont="1" applyFill="1" applyBorder="1" applyAlignment="1">
      <alignment horizontal="center"/>
    </xf>
    <xf numFmtId="3" fontId="12" fillId="8" borderId="27" xfId="0" applyNumberFormat="1" applyFont="1" applyFill="1" applyBorder="1" applyAlignment="1">
      <alignment horizontal="center"/>
    </xf>
    <xf numFmtId="3" fontId="12" fillId="8" borderId="11" xfId="0" applyNumberFormat="1" applyFont="1" applyFill="1" applyBorder="1" applyAlignment="1">
      <alignment horizontal="center"/>
    </xf>
    <xf numFmtId="3" fontId="12" fillId="8" borderId="26" xfId="0" applyNumberFormat="1" applyFont="1" applyFill="1" applyBorder="1" applyAlignment="1">
      <alignment horizontal="center"/>
    </xf>
    <xf numFmtId="0" fontId="12" fillId="8" borderId="19" xfId="0" applyFont="1" applyFill="1" applyBorder="1" applyAlignment="1">
      <alignment horizontal="center"/>
    </xf>
    <xf numFmtId="10" fontId="19" fillId="9" borderId="10" xfId="0" applyNumberFormat="1" applyFont="1" applyFill="1" applyBorder="1" applyAlignment="1"/>
    <xf numFmtId="10" fontId="19" fillId="9" borderId="11" xfId="0" applyNumberFormat="1" applyFont="1" applyFill="1" applyBorder="1" applyAlignment="1">
      <alignment horizontal="right"/>
    </xf>
    <xf numFmtId="9" fontId="19" fillId="9" borderId="11" xfId="0" applyNumberFormat="1" applyFont="1" applyFill="1" applyBorder="1" applyAlignment="1">
      <alignment horizontal="right"/>
    </xf>
    <xf numFmtId="9" fontId="19" fillId="9" borderId="27" xfId="0" applyNumberFormat="1" applyFont="1" applyFill="1" applyBorder="1" applyAlignment="1">
      <alignment horizontal="right"/>
    </xf>
    <xf numFmtId="9" fontId="19" fillId="9" borderId="42" xfId="0" applyNumberFormat="1" applyFont="1" applyFill="1" applyBorder="1" applyAlignment="1">
      <alignment horizontal="right"/>
    </xf>
    <xf numFmtId="9" fontId="19" fillId="9" borderId="43" xfId="0" applyNumberFormat="1" applyFont="1" applyFill="1" applyBorder="1" applyAlignment="1">
      <alignment horizontal="right"/>
    </xf>
    <xf numFmtId="0" fontId="13" fillId="5" borderId="7" xfId="0" applyFont="1" applyFill="1" applyBorder="1" applyAlignment="1"/>
    <xf numFmtId="0" fontId="13" fillId="5" borderId="13" xfId="0" applyFont="1" applyFill="1" applyBorder="1" applyAlignment="1"/>
    <xf numFmtId="0" fontId="14" fillId="0" borderId="5" xfId="0" applyFont="1" applyFill="1" applyBorder="1"/>
    <xf numFmtId="168" fontId="0" fillId="0" borderId="0" xfId="0" applyNumberFormat="1" applyAlignment="1">
      <alignment horizontal="right"/>
    </xf>
    <xf numFmtId="168" fontId="13" fillId="6" borderId="0" xfId="0" applyNumberFormat="1" applyFont="1" applyFill="1" applyBorder="1" applyAlignment="1">
      <alignment horizontal="right"/>
    </xf>
    <xf numFmtId="168" fontId="0" fillId="0" borderId="0" xfId="0" applyNumberFormat="1" applyBorder="1"/>
    <xf numFmtId="0" fontId="20" fillId="7" borderId="26" xfId="0" applyFont="1" applyFill="1" applyBorder="1"/>
    <xf numFmtId="169" fontId="18" fillId="6" borderId="0" xfId="0" applyNumberFormat="1" applyFont="1" applyFill="1" applyBorder="1" applyAlignment="1">
      <alignment horizontal="right"/>
    </xf>
    <xf numFmtId="2" fontId="1" fillId="0" borderId="0" xfId="0" applyNumberFormat="1" applyFont="1" applyAlignment="1">
      <alignment horizontal="right"/>
    </xf>
    <xf numFmtId="9" fontId="18" fillId="6" borderId="24" xfId="0" applyNumberFormat="1" applyFont="1" applyFill="1" applyBorder="1" applyAlignment="1">
      <alignment horizontal="center"/>
    </xf>
    <xf numFmtId="168" fontId="13" fillId="0" borderId="5" xfId="0" applyNumberFormat="1" applyFont="1" applyFill="1" applyBorder="1" applyAlignment="1">
      <alignment horizontal="right"/>
    </xf>
    <xf numFmtId="168" fontId="13" fillId="0" borderId="16" xfId="0" applyNumberFormat="1" applyFont="1" applyFill="1" applyBorder="1"/>
    <xf numFmtId="168" fontId="13" fillId="0" borderId="17" xfId="0" applyNumberFormat="1" applyFont="1" applyFill="1" applyBorder="1"/>
    <xf numFmtId="5" fontId="13" fillId="0" borderId="19" xfId="3" applyNumberFormat="1" applyFont="1" applyFill="1" applyBorder="1" applyAlignment="1">
      <alignment horizontal="right"/>
    </xf>
    <xf numFmtId="5" fontId="13" fillId="0" borderId="20" xfId="3" applyNumberFormat="1" applyFont="1" applyFill="1" applyBorder="1" applyAlignment="1">
      <alignment horizontal="right"/>
    </xf>
    <xf numFmtId="5" fontId="13" fillId="0" borderId="19" xfId="0" applyNumberFormat="1" applyFont="1" applyFill="1" applyBorder="1" applyAlignment="1">
      <alignment horizontal="right"/>
    </xf>
    <xf numFmtId="5" fontId="12" fillId="0" borderId="37" xfId="0" applyNumberFormat="1" applyFont="1" applyFill="1" applyBorder="1" applyAlignment="1">
      <alignment horizontal="right"/>
    </xf>
    <xf numFmtId="5" fontId="13" fillId="0" borderId="18" xfId="0" applyNumberFormat="1" applyFont="1" applyFill="1" applyBorder="1" applyAlignment="1">
      <alignment horizontal="right"/>
    </xf>
    <xf numFmtId="5" fontId="13" fillId="3" borderId="0" xfId="0" applyNumberFormat="1" applyFont="1" applyFill="1" applyBorder="1" applyAlignment="1">
      <alignment horizontal="right"/>
    </xf>
    <xf numFmtId="5" fontId="13" fillId="3" borderId="22" xfId="0" applyNumberFormat="1" applyFont="1" applyFill="1" applyBorder="1" applyAlignment="1">
      <alignment horizontal="right"/>
    </xf>
    <xf numFmtId="5" fontId="13" fillId="3" borderId="8" xfId="0" applyNumberFormat="1" applyFont="1" applyFill="1" applyBorder="1" applyAlignment="1">
      <alignment horizontal="right"/>
    </xf>
    <xf numFmtId="5" fontId="13" fillId="3" borderId="18" xfId="0" applyNumberFormat="1" applyFont="1" applyFill="1" applyBorder="1" applyAlignment="1">
      <alignment horizontal="right"/>
    </xf>
    <xf numFmtId="5" fontId="13" fillId="3" borderId="29" xfId="0" applyNumberFormat="1" applyFont="1" applyFill="1" applyBorder="1" applyAlignment="1">
      <alignment horizontal="right"/>
    </xf>
    <xf numFmtId="5" fontId="13" fillId="3" borderId="14" xfId="0" applyNumberFormat="1" applyFont="1" applyFill="1" applyBorder="1" applyAlignment="1">
      <alignment horizontal="right"/>
    </xf>
    <xf numFmtId="5" fontId="13" fillId="3" borderId="15" xfId="0" applyNumberFormat="1" applyFont="1" applyFill="1" applyBorder="1" applyAlignment="1">
      <alignment horizontal="right"/>
    </xf>
    <xf numFmtId="0" fontId="19" fillId="7" borderId="44" xfId="0" applyFont="1" applyFill="1" applyBorder="1" applyAlignment="1">
      <alignment horizontal="right"/>
    </xf>
    <xf numFmtId="165" fontId="19" fillId="7" borderId="8" xfId="0" applyNumberFormat="1" applyFont="1" applyFill="1" applyBorder="1" applyAlignment="1">
      <alignment horizontal="right"/>
    </xf>
    <xf numFmtId="166" fontId="19" fillId="7" borderId="8" xfId="0" applyNumberFormat="1" applyFont="1" applyFill="1" applyBorder="1" applyAlignment="1">
      <alignment horizontal="right"/>
    </xf>
    <xf numFmtId="0" fontId="19" fillId="7" borderId="8" xfId="0" applyFont="1" applyFill="1" applyBorder="1" applyAlignment="1">
      <alignment horizontal="right"/>
    </xf>
    <xf numFmtId="165" fontId="19" fillId="7" borderId="36" xfId="0" applyNumberFormat="1" applyFont="1" applyFill="1" applyBorder="1" applyAlignment="1">
      <alignment horizontal="right" wrapText="1"/>
    </xf>
    <xf numFmtId="0" fontId="19" fillId="7" borderId="11" xfId="0" applyFont="1" applyFill="1" applyBorder="1" applyAlignment="1">
      <alignment horizontal="right"/>
    </xf>
    <xf numFmtId="0" fontId="19" fillId="7" borderId="12" xfId="0" applyFont="1" applyFill="1" applyBorder="1" applyAlignment="1">
      <alignment horizontal="right"/>
    </xf>
    <xf numFmtId="171" fontId="13" fillId="6" borderId="8" xfId="0" quotePrefix="1" applyNumberFormat="1" applyFont="1" applyFill="1" applyBorder="1" applyAlignment="1">
      <alignment horizontal="right"/>
    </xf>
    <xf numFmtId="5" fontId="13" fillId="6" borderId="23" xfId="4" applyNumberFormat="1" applyFont="1" applyFill="1" applyBorder="1" applyAlignment="1">
      <alignment horizontal="right"/>
    </xf>
    <xf numFmtId="5" fontId="13" fillId="6" borderId="8" xfId="4" applyNumberFormat="1" applyFont="1" applyFill="1" applyBorder="1" applyAlignment="1">
      <alignment horizontal="right"/>
    </xf>
    <xf numFmtId="171" fontId="13" fillId="6" borderId="8" xfId="0" applyNumberFormat="1" applyFont="1" applyFill="1" applyBorder="1" applyAlignment="1">
      <alignment horizontal="right"/>
    </xf>
    <xf numFmtId="171" fontId="13" fillId="6" borderId="8" xfId="15" applyNumberFormat="1" applyFont="1" applyFill="1" applyBorder="1" applyAlignment="1">
      <alignment horizontal="right"/>
    </xf>
    <xf numFmtId="171" fontId="13" fillId="6" borderId="14" xfId="15" applyNumberFormat="1" applyFont="1" applyFill="1" applyBorder="1" applyAlignment="1">
      <alignment horizontal="right"/>
    </xf>
    <xf numFmtId="172" fontId="13" fillId="6" borderId="23" xfId="0" applyNumberFormat="1" applyFont="1" applyFill="1" applyBorder="1" applyAlignment="1">
      <alignment horizontal="right"/>
    </xf>
    <xf numFmtId="172" fontId="13" fillId="6" borderId="8" xfId="0" applyNumberFormat="1" applyFont="1" applyFill="1" applyBorder="1" applyAlignment="1">
      <alignment horizontal="right"/>
    </xf>
    <xf numFmtId="172" fontId="13" fillId="6" borderId="9" xfId="0" quotePrefix="1" applyNumberFormat="1" applyFont="1" applyFill="1" applyBorder="1" applyAlignment="1">
      <alignment horizontal="right"/>
    </xf>
    <xf numFmtId="172" fontId="13" fillId="6" borderId="9" xfId="15" quotePrefix="1" applyNumberFormat="1" applyFont="1" applyFill="1" applyBorder="1" applyAlignment="1">
      <alignment horizontal="right"/>
    </xf>
    <xf numFmtId="172" fontId="13" fillId="6" borderId="9" xfId="0" applyNumberFormat="1" applyFont="1" applyFill="1" applyBorder="1" applyAlignment="1">
      <alignment horizontal="right"/>
    </xf>
    <xf numFmtId="172" fontId="13" fillId="6" borderId="9" xfId="15" applyNumberFormat="1" applyFont="1" applyFill="1" applyBorder="1" applyAlignment="1">
      <alignment horizontal="right"/>
    </xf>
    <xf numFmtId="172" fontId="13" fillId="6" borderId="31" xfId="0" applyNumberFormat="1" applyFont="1" applyFill="1" applyBorder="1" applyAlignment="1">
      <alignment horizontal="right"/>
    </xf>
    <xf numFmtId="172" fontId="13" fillId="6" borderId="14" xfId="0" applyNumberFormat="1" applyFont="1" applyFill="1" applyBorder="1" applyAlignment="1">
      <alignment horizontal="right"/>
    </xf>
    <xf numFmtId="172" fontId="13" fillId="6" borderId="15" xfId="15" applyNumberFormat="1" applyFont="1" applyFill="1" applyBorder="1" applyAlignment="1">
      <alignment horizontal="right"/>
    </xf>
    <xf numFmtId="168" fontId="13" fillId="5" borderId="8" xfId="0" applyNumberFormat="1" applyFont="1" applyFill="1" applyBorder="1"/>
    <xf numFmtId="168" fontId="13" fillId="5" borderId="22" xfId="0" applyNumberFormat="1" applyFont="1" applyFill="1" applyBorder="1"/>
    <xf numFmtId="168" fontId="13" fillId="5" borderId="9" xfId="0" applyNumberFormat="1" applyFont="1" applyFill="1" applyBorder="1"/>
    <xf numFmtId="168" fontId="13" fillId="5" borderId="14" xfId="0" applyNumberFormat="1" applyFont="1" applyFill="1" applyBorder="1"/>
    <xf numFmtId="168" fontId="13" fillId="5" borderId="28" xfId="0" applyNumberFormat="1" applyFont="1" applyFill="1" applyBorder="1"/>
    <xf numFmtId="168" fontId="13" fillId="5" borderId="15" xfId="0" applyNumberFormat="1" applyFont="1" applyFill="1" applyBorder="1"/>
    <xf numFmtId="168" fontId="4" fillId="0" borderId="0" xfId="0" applyNumberFormat="1" applyFont="1"/>
    <xf numFmtId="0" fontId="21" fillId="4" borderId="34" xfId="0" applyFont="1" applyFill="1" applyBorder="1" applyAlignment="1">
      <alignment horizontal="center" vertical="center"/>
    </xf>
    <xf numFmtId="0" fontId="21" fillId="4" borderId="35" xfId="0" applyFont="1" applyFill="1" applyBorder="1" applyAlignment="1">
      <alignment horizontal="center" vertical="center"/>
    </xf>
    <xf numFmtId="0" fontId="21" fillId="4" borderId="41" xfId="0" applyFont="1" applyFill="1" applyBorder="1" applyAlignment="1">
      <alignment horizontal="center" vertical="center"/>
    </xf>
    <xf numFmtId="0" fontId="13" fillId="0" borderId="0" xfId="0" applyFont="1" applyFill="1" applyBorder="1" applyAlignment="1">
      <alignment horizontal="left" wrapText="1"/>
    </xf>
    <xf numFmtId="0" fontId="12" fillId="8" borderId="32" xfId="0" applyFont="1" applyFill="1" applyBorder="1" applyAlignment="1">
      <alignment horizontal="center"/>
    </xf>
    <xf numFmtId="0" fontId="12" fillId="8" borderId="30" xfId="0" applyFont="1" applyFill="1" applyBorder="1" applyAlignment="1">
      <alignment horizontal="center"/>
    </xf>
    <xf numFmtId="0" fontId="12" fillId="8" borderId="6" xfId="0" applyFont="1" applyFill="1" applyBorder="1" applyAlignment="1">
      <alignment horizontal="center"/>
    </xf>
    <xf numFmtId="0" fontId="12" fillId="0" borderId="16" xfId="0" applyFont="1" applyFill="1" applyBorder="1" applyAlignment="1">
      <alignment horizontal="center"/>
    </xf>
    <xf numFmtId="0" fontId="12" fillId="0" borderId="19" xfId="0" applyFont="1" applyFill="1" applyBorder="1" applyAlignment="1">
      <alignment horizontal="center"/>
    </xf>
    <xf numFmtId="0" fontId="13" fillId="3" borderId="39" xfId="0" applyFont="1" applyFill="1" applyBorder="1" applyAlignment="1">
      <alignment horizontal="left" vertical="top" wrapText="1"/>
    </xf>
    <xf numFmtId="0" fontId="13" fillId="3" borderId="7" xfId="0" applyFont="1" applyFill="1" applyBorder="1" applyAlignment="1">
      <alignment horizontal="left" vertical="top" wrapText="1"/>
    </xf>
    <xf numFmtId="0" fontId="19" fillId="9" borderId="34" xfId="0" applyFont="1" applyFill="1" applyBorder="1" applyAlignment="1">
      <alignment horizontal="center" vertical="center"/>
    </xf>
    <xf numFmtId="0" fontId="19" fillId="9" borderId="35" xfId="0" applyFont="1" applyFill="1" applyBorder="1" applyAlignment="1">
      <alignment horizontal="center" vertical="center"/>
    </xf>
    <xf numFmtId="0" fontId="19" fillId="9" borderId="41" xfId="0" applyFont="1" applyFill="1" applyBorder="1" applyAlignment="1">
      <alignment horizontal="center" vertical="center"/>
    </xf>
    <xf numFmtId="0" fontId="0" fillId="10" borderId="0" xfId="0" applyFill="1"/>
    <xf numFmtId="0" fontId="5" fillId="10" borderId="0" xfId="0" applyFont="1" applyFill="1"/>
  </cellXfs>
  <cellStyles count="18">
    <cellStyle name="Comma0" xfId="1" xr:uid="{00000000-0005-0000-0000-000000000000}"/>
    <cellStyle name="Comma0 2" xfId="2" xr:uid="{00000000-0005-0000-0000-000001000000}"/>
    <cellStyle name="Currency" xfId="3" builtinId="4"/>
    <cellStyle name="Currency 2" xfId="4" xr:uid="{00000000-0005-0000-0000-000003000000}"/>
    <cellStyle name="Currency0" xfId="5" xr:uid="{00000000-0005-0000-0000-000004000000}"/>
    <cellStyle name="Currency0 2" xfId="6" xr:uid="{00000000-0005-0000-0000-000005000000}"/>
    <cellStyle name="Date" xfId="7" xr:uid="{00000000-0005-0000-0000-000006000000}"/>
    <cellStyle name="Date 2" xfId="8" xr:uid="{00000000-0005-0000-0000-000007000000}"/>
    <cellStyle name="Fixed" xfId="9" xr:uid="{00000000-0005-0000-0000-000008000000}"/>
    <cellStyle name="Fixed 2" xfId="10" xr:uid="{00000000-0005-0000-0000-000009000000}"/>
    <cellStyle name="Heading 1" xfId="11" builtinId="16" customBuiltin="1"/>
    <cellStyle name="Heading 1 2" xfId="12" xr:uid="{00000000-0005-0000-0000-00000B000000}"/>
    <cellStyle name="Heading 2" xfId="13" builtinId="17" customBuiltin="1"/>
    <cellStyle name="Heading 2 2" xfId="14" xr:uid="{00000000-0005-0000-0000-00000D000000}"/>
    <cellStyle name="Normal" xfId="0" builtinId="0"/>
    <cellStyle name="Percent" xfId="15" builtinId="5"/>
    <cellStyle name="Total" xfId="16" builtinId="25" customBuiltin="1"/>
    <cellStyle name="Total 2"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W1126"/>
  <sheetViews>
    <sheetView showGridLines="0" tabSelected="1" zoomScaleNormal="100" workbookViewId="0">
      <selection activeCell="K19" sqref="K19"/>
    </sheetView>
  </sheetViews>
  <sheetFormatPr defaultRowHeight="30" customHeight="1" x14ac:dyDescent="0.3"/>
  <cols>
    <col min="1" max="1" width="52.5703125" customWidth="1"/>
    <col min="2" max="9" width="18.28515625" customWidth="1"/>
    <col min="10" max="10" width="12.5703125" customWidth="1"/>
    <col min="11" max="11" width="13" bestFit="1" customWidth="1"/>
    <col min="12" max="12" width="19.85546875" customWidth="1"/>
    <col min="13" max="13" width="21.5703125" customWidth="1"/>
    <col min="14" max="15" width="21.5703125" style="3" customWidth="1"/>
    <col min="16" max="17" width="21.5703125" customWidth="1"/>
    <col min="18" max="18" width="13.85546875" customWidth="1"/>
    <col min="19" max="19" width="12.5703125" customWidth="1"/>
    <col min="20" max="20" width="13" customWidth="1"/>
    <col min="21" max="21" width="10.140625" customWidth="1"/>
    <col min="22" max="22" width="13" customWidth="1"/>
    <col min="23" max="23" width="11.42578125" customWidth="1"/>
    <col min="24" max="24" width="13" customWidth="1"/>
    <col min="25" max="25" width="11.85546875" customWidth="1"/>
    <col min="26" max="26" width="13.5703125" customWidth="1"/>
    <col min="27" max="27" width="11.28515625" customWidth="1"/>
  </cols>
  <sheetData>
    <row r="1" spans="1:23" s="2" customFormat="1" ht="27" customHeight="1" thickBot="1" x14ac:dyDescent="0.25">
      <c r="A1" s="150" t="s">
        <v>70</v>
      </c>
      <c r="B1" s="151"/>
      <c r="C1" s="151"/>
      <c r="D1" s="151"/>
      <c r="E1" s="151"/>
      <c r="F1" s="151"/>
      <c r="G1" s="151"/>
      <c r="H1" s="151"/>
      <c r="I1" s="152"/>
      <c r="J1" s="1"/>
      <c r="K1" s="1"/>
      <c r="L1" s="1"/>
      <c r="M1" s="1"/>
      <c r="N1" s="1"/>
      <c r="O1" s="1"/>
      <c r="P1" s="1"/>
      <c r="Q1" s="1"/>
      <c r="R1" s="1"/>
      <c r="S1" s="1"/>
      <c r="T1" s="1"/>
      <c r="U1" s="1"/>
      <c r="V1" s="1"/>
      <c r="W1" s="1"/>
    </row>
    <row r="2" spans="1:23" s="2" customFormat="1" ht="17.25" customHeight="1" x14ac:dyDescent="0.25">
      <c r="A2" s="49" t="s">
        <v>69</v>
      </c>
      <c r="B2" s="157" t="s">
        <v>44</v>
      </c>
      <c r="C2" s="158"/>
      <c r="D2" s="157" t="s">
        <v>78</v>
      </c>
      <c r="E2" s="158"/>
      <c r="F2" s="157" t="s">
        <v>81</v>
      </c>
      <c r="G2" s="158"/>
      <c r="H2" s="157" t="s">
        <v>82</v>
      </c>
      <c r="I2" s="158"/>
      <c r="R2" s="1"/>
      <c r="S2" s="1"/>
    </row>
    <row r="3" spans="1:23" s="2" customFormat="1" ht="12.95" customHeight="1" x14ac:dyDescent="0.25">
      <c r="A3" s="31" t="s">
        <v>40</v>
      </c>
      <c r="B3" s="50"/>
      <c r="C3" s="61">
        <v>62746579</v>
      </c>
      <c r="D3" s="106"/>
      <c r="E3" s="61">
        <f>C3</f>
        <v>62746579</v>
      </c>
      <c r="F3" s="106"/>
      <c r="G3" s="61">
        <f>C3</f>
        <v>62746579</v>
      </c>
      <c r="H3" s="106"/>
      <c r="I3" s="61">
        <f>C3</f>
        <v>62746579</v>
      </c>
      <c r="R3" s="1"/>
      <c r="S3" s="1"/>
    </row>
    <row r="4" spans="1:23" s="2" customFormat="1" ht="12.95" customHeight="1" x14ac:dyDescent="0.25">
      <c r="A4" s="47" t="s">
        <v>41</v>
      </c>
      <c r="B4" s="37"/>
      <c r="C4" s="109">
        <f>25933108+39704213</f>
        <v>65637321</v>
      </c>
      <c r="D4" s="107"/>
      <c r="E4" s="109">
        <f>C4</f>
        <v>65637321</v>
      </c>
      <c r="F4" s="107"/>
      <c r="G4" s="109">
        <f>C4</f>
        <v>65637321</v>
      </c>
      <c r="H4" s="107"/>
      <c r="I4" s="109">
        <f>E4</f>
        <v>65637321</v>
      </c>
    </row>
    <row r="5" spans="1:23" s="2" customFormat="1" ht="15.75" customHeight="1" thickBot="1" x14ac:dyDescent="0.3">
      <c r="A5" s="32" t="s">
        <v>37</v>
      </c>
      <c r="B5" s="42"/>
      <c r="C5" s="51">
        <f>+C3-C4</f>
        <v>-2890742</v>
      </c>
      <c r="D5" s="108"/>
      <c r="E5" s="51">
        <f>+E3-E4</f>
        <v>-2890742</v>
      </c>
      <c r="F5" s="108"/>
      <c r="G5" s="51">
        <f>+G3-G4</f>
        <v>-2890742</v>
      </c>
      <c r="H5" s="108"/>
      <c r="I5" s="51">
        <f>+I3-I4</f>
        <v>-2890742</v>
      </c>
    </row>
    <row r="6" spans="1:23" s="2" customFormat="1" ht="12.95" customHeight="1" x14ac:dyDescent="0.25">
      <c r="A6" s="33" t="s">
        <v>21</v>
      </c>
      <c r="B6" s="98"/>
      <c r="C6" s="113"/>
      <c r="D6" s="98"/>
      <c r="E6" s="113"/>
      <c r="F6" s="98"/>
      <c r="G6" s="113"/>
      <c r="H6" s="98"/>
      <c r="I6" s="113"/>
    </row>
    <row r="7" spans="1:23" s="2" customFormat="1" ht="12.95" customHeight="1" x14ac:dyDescent="0.25">
      <c r="A7" s="33" t="s">
        <v>42</v>
      </c>
      <c r="B7" s="52">
        <v>0.04</v>
      </c>
      <c r="C7" s="61">
        <f>IF(B7=0,0,((290086))*((B7*100)))+867152</f>
        <v>2027496</v>
      </c>
      <c r="D7" s="52">
        <v>0.06</v>
      </c>
      <c r="E7" s="61">
        <f>IF(D7=0,0,((290086))*((D7*100)))+867152</f>
        <v>2607668</v>
      </c>
      <c r="F7" s="52">
        <v>7.0000000000000007E-2</v>
      </c>
      <c r="G7" s="61">
        <f>IF(F7=0,0,((290086))*((F7*100)))+867152</f>
        <v>2897754</v>
      </c>
      <c r="H7" s="52">
        <v>7.9500000000000001E-2</v>
      </c>
      <c r="I7" s="61">
        <f>IF(H7=0,0,((290086))*((H7*100)))+867152</f>
        <v>3173335.7</v>
      </c>
    </row>
    <row r="8" spans="1:23" s="2" customFormat="1" ht="12.95" customHeight="1" x14ac:dyDescent="0.25">
      <c r="A8" s="33" t="s">
        <v>47</v>
      </c>
      <c r="B8" s="53">
        <v>0</v>
      </c>
      <c r="C8" s="61">
        <f>(22060078+C7)*-B8</f>
        <v>0</v>
      </c>
      <c r="D8" s="53">
        <v>0</v>
      </c>
      <c r="E8" s="61">
        <f>(22060078+E7)*-D8</f>
        <v>0</v>
      </c>
      <c r="F8" s="53">
        <v>0</v>
      </c>
      <c r="G8" s="61">
        <f>(22060078+G7)*-F8</f>
        <v>0</v>
      </c>
      <c r="H8" s="53">
        <v>0</v>
      </c>
      <c r="I8" s="61">
        <f>(22060078+I7)*-H8</f>
        <v>0</v>
      </c>
    </row>
    <row r="9" spans="1:23" s="2" customFormat="1" ht="12.95" customHeight="1" x14ac:dyDescent="0.25">
      <c r="A9" s="33" t="s">
        <v>71</v>
      </c>
      <c r="B9" s="54">
        <v>0</v>
      </c>
      <c r="C9" s="61">
        <f>B9*(G43+H43+I43+J43)</f>
        <v>0</v>
      </c>
      <c r="D9" s="54">
        <v>0</v>
      </c>
      <c r="E9" s="61">
        <f>D9*(I43+J43+K43+L43)</f>
        <v>0</v>
      </c>
      <c r="F9" s="54">
        <v>0</v>
      </c>
      <c r="G9" s="61">
        <f>F9*(K43+L43+M43+N43)</f>
        <v>0</v>
      </c>
      <c r="H9" s="54">
        <v>0</v>
      </c>
      <c r="I9" s="61">
        <f>H9*(M43+N43+O43+P43)</f>
        <v>0</v>
      </c>
    </row>
    <row r="10" spans="1:23" s="2" customFormat="1" ht="12.95" customHeight="1" x14ac:dyDescent="0.25">
      <c r="A10" s="33" t="s">
        <v>72</v>
      </c>
      <c r="B10" s="54">
        <v>0</v>
      </c>
      <c r="C10" s="61">
        <f>B10*(G43+H43+J43)</f>
        <v>0</v>
      </c>
      <c r="D10" s="54">
        <v>0</v>
      </c>
      <c r="E10" s="61">
        <f>D10*(I43+J43+L43)</f>
        <v>0</v>
      </c>
      <c r="F10" s="54">
        <v>0</v>
      </c>
      <c r="G10" s="61">
        <f>F10*(K43+L43+N43)</f>
        <v>0</v>
      </c>
      <c r="H10" s="54">
        <v>0</v>
      </c>
      <c r="I10" s="61">
        <f>H10*(M43+N43+P43)</f>
        <v>0</v>
      </c>
    </row>
    <row r="11" spans="1:23" s="2" customFormat="1" ht="12.95" customHeight="1" x14ac:dyDescent="0.25">
      <c r="A11" s="33" t="s">
        <v>88</v>
      </c>
      <c r="B11" s="54"/>
      <c r="C11" s="61">
        <f>350000+49000+31000</f>
        <v>430000</v>
      </c>
      <c r="D11" s="54"/>
      <c r="E11" s="61">
        <v>430000</v>
      </c>
      <c r="F11" s="54"/>
      <c r="G11" s="61">
        <v>430000</v>
      </c>
      <c r="H11" s="54"/>
      <c r="I11" s="61">
        <v>430000</v>
      </c>
    </row>
    <row r="12" spans="1:23" s="2" customFormat="1" ht="12.95" customHeight="1" x14ac:dyDescent="0.25">
      <c r="A12" s="33" t="s">
        <v>55</v>
      </c>
      <c r="B12" s="54"/>
      <c r="C12" s="61"/>
      <c r="D12" s="54"/>
      <c r="E12" s="61"/>
      <c r="F12" s="54"/>
      <c r="G12" s="61"/>
      <c r="H12" s="54"/>
      <c r="I12" s="61"/>
    </row>
    <row r="13" spans="1:23" s="2" customFormat="1" ht="12.95" customHeight="1" x14ac:dyDescent="0.25">
      <c r="A13" s="33" t="s">
        <v>46</v>
      </c>
      <c r="B13" s="54"/>
      <c r="C13" s="61">
        <v>1613047</v>
      </c>
      <c r="D13" s="54"/>
      <c r="E13" s="61">
        <v>1613047</v>
      </c>
      <c r="F13" s="54"/>
      <c r="G13" s="61">
        <v>1613047</v>
      </c>
      <c r="H13" s="54"/>
      <c r="I13" s="61">
        <v>1613047</v>
      </c>
    </row>
    <row r="14" spans="1:23" s="2" customFormat="1" ht="12.95" customHeight="1" x14ac:dyDescent="0.25">
      <c r="A14" s="33" t="s">
        <v>77</v>
      </c>
      <c r="B14" s="55"/>
      <c r="C14" s="109"/>
      <c r="D14" s="55"/>
      <c r="E14" s="109"/>
      <c r="F14" s="55"/>
      <c r="G14" s="109"/>
      <c r="H14" s="55"/>
      <c r="I14" s="109"/>
    </row>
    <row r="15" spans="1:23" s="2" customFormat="1" ht="13.5" customHeight="1" x14ac:dyDescent="0.25">
      <c r="A15" s="33" t="s">
        <v>2</v>
      </c>
      <c r="B15" s="56"/>
      <c r="C15" s="109">
        <f>SUM(C7:C13)</f>
        <v>4070543</v>
      </c>
      <c r="D15" s="56"/>
      <c r="E15" s="109">
        <f>SUM(E7:E13)</f>
        <v>4650715</v>
      </c>
      <c r="F15" s="56"/>
      <c r="G15" s="109">
        <f>SUM(G7:G13)</f>
        <v>4940801</v>
      </c>
      <c r="H15" s="56"/>
      <c r="I15" s="109">
        <f>SUM(I7:I13)</f>
        <v>5216382.7</v>
      </c>
    </row>
    <row r="16" spans="1:23" s="2" customFormat="1" ht="14.25" customHeight="1" thickBot="1" x14ac:dyDescent="0.3">
      <c r="A16" s="35" t="s">
        <v>0</v>
      </c>
      <c r="B16" s="57"/>
      <c r="C16" s="110">
        <f>C3+C15</f>
        <v>66817122</v>
      </c>
      <c r="D16" s="57"/>
      <c r="E16" s="110">
        <f>E3+E15</f>
        <v>67397294</v>
      </c>
      <c r="F16" s="57"/>
      <c r="G16" s="110">
        <f>G3+G15</f>
        <v>67687380</v>
      </c>
      <c r="H16" s="57"/>
      <c r="I16" s="110">
        <f>I3+I15</f>
        <v>67962961.700000003</v>
      </c>
    </row>
    <row r="17" spans="1:15" s="2" customFormat="1" ht="12.95" customHeight="1" x14ac:dyDescent="0.25">
      <c r="A17" s="33" t="s">
        <v>57</v>
      </c>
      <c r="B17" s="56"/>
      <c r="C17" s="61"/>
      <c r="D17" s="56"/>
      <c r="E17" s="61"/>
      <c r="F17" s="56"/>
      <c r="G17" s="61"/>
      <c r="H17" s="56"/>
      <c r="I17" s="61"/>
    </row>
    <row r="18" spans="1:15" s="2" customFormat="1" ht="12.95" customHeight="1" x14ac:dyDescent="0.25">
      <c r="A18" s="33" t="s">
        <v>76</v>
      </c>
      <c r="B18" s="56"/>
      <c r="C18" s="61">
        <v>30000</v>
      </c>
      <c r="D18" s="56"/>
      <c r="E18" s="61">
        <v>30000</v>
      </c>
      <c r="F18" s="56"/>
      <c r="G18" s="61">
        <v>30000</v>
      </c>
      <c r="H18" s="56"/>
      <c r="I18" s="61">
        <v>30000</v>
      </c>
    </row>
    <row r="19" spans="1:15" s="2" customFormat="1" ht="12.95" customHeight="1" x14ac:dyDescent="0.25">
      <c r="A19" s="33" t="s">
        <v>58</v>
      </c>
      <c r="B19" s="56"/>
      <c r="C19" s="61">
        <f>241020-148659</f>
        <v>92361</v>
      </c>
      <c r="D19" s="56"/>
      <c r="E19" s="61">
        <v>92361</v>
      </c>
      <c r="F19" s="56"/>
      <c r="G19" s="61">
        <v>92361</v>
      </c>
      <c r="H19" s="56"/>
      <c r="I19" s="61">
        <v>92361</v>
      </c>
    </row>
    <row r="20" spans="1:15" s="2" customFormat="1" ht="12.95" customHeight="1" x14ac:dyDescent="0.25">
      <c r="A20" s="33" t="s">
        <v>83</v>
      </c>
      <c r="B20" s="56"/>
      <c r="C20" s="61">
        <v>148659</v>
      </c>
      <c r="D20" s="56"/>
      <c r="E20" s="61">
        <v>148659</v>
      </c>
      <c r="F20" s="56"/>
      <c r="G20" s="61">
        <v>148659</v>
      </c>
      <c r="H20" s="56"/>
      <c r="I20" s="61">
        <v>148659</v>
      </c>
    </row>
    <row r="21" spans="1:15" s="2" customFormat="1" ht="12.95" customHeight="1" x14ac:dyDescent="0.25">
      <c r="A21" s="33" t="s">
        <v>59</v>
      </c>
      <c r="B21" s="56"/>
      <c r="C21" s="61">
        <v>116000</v>
      </c>
      <c r="D21" s="56"/>
      <c r="E21" s="61">
        <v>116000</v>
      </c>
      <c r="F21" s="56"/>
      <c r="G21" s="61">
        <v>116000</v>
      </c>
      <c r="H21" s="56"/>
      <c r="I21" s="61">
        <v>116000</v>
      </c>
    </row>
    <row r="22" spans="1:15" s="2" customFormat="1" ht="12.95" customHeight="1" x14ac:dyDescent="0.25">
      <c r="A22" s="33" t="s">
        <v>73</v>
      </c>
      <c r="B22" s="56"/>
      <c r="C22" s="61">
        <v>105000</v>
      </c>
      <c r="D22" s="56"/>
      <c r="E22" s="61">
        <v>105000</v>
      </c>
      <c r="F22" s="56"/>
      <c r="G22" s="61">
        <v>105000</v>
      </c>
      <c r="H22" s="56"/>
      <c r="I22" s="61">
        <v>105000</v>
      </c>
    </row>
    <row r="23" spans="1:15" s="2" customFormat="1" ht="12.95" customHeight="1" x14ac:dyDescent="0.25">
      <c r="A23" s="33" t="s">
        <v>74</v>
      </c>
      <c r="B23" s="56"/>
      <c r="C23" s="61">
        <v>185000</v>
      </c>
      <c r="D23" s="56"/>
      <c r="E23" s="61">
        <v>185000</v>
      </c>
      <c r="F23" s="56"/>
      <c r="G23" s="61">
        <v>185000</v>
      </c>
      <c r="H23" s="56"/>
      <c r="I23" s="61">
        <v>185000</v>
      </c>
      <c r="L23" s="149"/>
      <c r="M23" s="149"/>
    </row>
    <row r="24" spans="1:15" s="2" customFormat="1" ht="12.95" customHeight="1" x14ac:dyDescent="0.25">
      <c r="A24" s="33" t="s">
        <v>60</v>
      </c>
      <c r="B24" s="58">
        <v>0.03</v>
      </c>
      <c r="C24" s="61">
        <f>B69*B24</f>
        <v>191149.44</v>
      </c>
      <c r="D24" s="58">
        <v>0.05</v>
      </c>
      <c r="E24" s="61">
        <f>B69*D24</f>
        <v>318582.40000000002</v>
      </c>
      <c r="F24" s="58">
        <v>0.05</v>
      </c>
      <c r="G24" s="61">
        <f>B69*F24</f>
        <v>318582.40000000002</v>
      </c>
      <c r="H24" s="58">
        <v>0.06</v>
      </c>
      <c r="I24" s="61">
        <f>B69*H24</f>
        <v>382298.88</v>
      </c>
    </row>
    <row r="25" spans="1:15" s="2" customFormat="1" ht="12.95" customHeight="1" x14ac:dyDescent="0.25">
      <c r="A25" s="33" t="s">
        <v>64</v>
      </c>
      <c r="B25" s="58">
        <v>0.03</v>
      </c>
      <c r="C25" s="61">
        <f>B70*B25</f>
        <v>362065.76999999996</v>
      </c>
      <c r="D25" s="58">
        <v>0.05</v>
      </c>
      <c r="E25" s="61">
        <f>B70*D25</f>
        <v>603442.95000000007</v>
      </c>
      <c r="F25" s="58">
        <v>0.05</v>
      </c>
      <c r="G25" s="61">
        <f>B70*F25</f>
        <v>603442.95000000007</v>
      </c>
      <c r="H25" s="58">
        <v>0.06</v>
      </c>
      <c r="I25" s="61">
        <f>B70*H25</f>
        <v>724131.53999999992</v>
      </c>
    </row>
    <row r="26" spans="1:15" s="2" customFormat="1" ht="12.95" customHeight="1" x14ac:dyDescent="0.25">
      <c r="A26" s="33" t="s">
        <v>61</v>
      </c>
      <c r="B26" s="58">
        <v>0.03</v>
      </c>
      <c r="C26" s="61">
        <f>B67*B26</f>
        <v>159470.51999999999</v>
      </c>
      <c r="D26" s="58">
        <v>0.05</v>
      </c>
      <c r="E26" s="61">
        <f>B67*D26</f>
        <v>265784.2</v>
      </c>
      <c r="F26" s="58">
        <v>0.05</v>
      </c>
      <c r="G26" s="61">
        <f>B67*F26</f>
        <v>265784.2</v>
      </c>
      <c r="H26" s="58">
        <v>0.06</v>
      </c>
      <c r="I26" s="61">
        <f>B67*H26</f>
        <v>318941.03999999998</v>
      </c>
    </row>
    <row r="27" spans="1:15" s="2" customFormat="1" ht="12.95" customHeight="1" x14ac:dyDescent="0.25">
      <c r="A27" s="36" t="s">
        <v>62</v>
      </c>
      <c r="B27" s="58">
        <v>0.03</v>
      </c>
      <c r="C27" s="109">
        <f>B68*B27</f>
        <v>461203.44</v>
      </c>
      <c r="D27" s="58">
        <v>0.05</v>
      </c>
      <c r="E27" s="109">
        <f>B68*D27</f>
        <v>768672.4</v>
      </c>
      <c r="F27" s="58">
        <v>0.05</v>
      </c>
      <c r="G27" s="109">
        <f>B68*F27</f>
        <v>768672.4</v>
      </c>
      <c r="H27" s="58">
        <v>0.06</v>
      </c>
      <c r="I27" s="109">
        <f>B68*H27</f>
        <v>922406.88</v>
      </c>
      <c r="L27" s="149"/>
      <c r="M27" s="149"/>
    </row>
    <row r="28" spans="1:15" ht="15" customHeight="1" thickBot="1" x14ac:dyDescent="0.3">
      <c r="A28" s="42" t="s">
        <v>63</v>
      </c>
      <c r="B28" s="59"/>
      <c r="C28" s="110">
        <f>SUM(C18:C27)</f>
        <v>1850909.17</v>
      </c>
      <c r="D28" s="59"/>
      <c r="E28" s="110">
        <f>SUM(E18:E27)</f>
        <v>2633501.9500000002</v>
      </c>
      <c r="F28" s="59"/>
      <c r="G28" s="110">
        <f>SUM(G18:G27)</f>
        <v>2633501.9500000002</v>
      </c>
      <c r="H28" s="59"/>
      <c r="I28" s="110">
        <f>SUM(I18:I27)</f>
        <v>3024798.34</v>
      </c>
      <c r="N28"/>
      <c r="O28"/>
    </row>
    <row r="29" spans="1:15" ht="12.95" customHeight="1" x14ac:dyDescent="0.25">
      <c r="A29" s="33" t="s">
        <v>22</v>
      </c>
      <c r="B29" s="60"/>
      <c r="C29" s="61">
        <f>C7*0.01</f>
        <v>20274.96</v>
      </c>
      <c r="D29" s="60"/>
      <c r="E29" s="61">
        <f>E7*0.01</f>
        <v>26076.68</v>
      </c>
      <c r="F29" s="60"/>
      <c r="G29" s="61">
        <f>G7*0.01</f>
        <v>28977.54</v>
      </c>
      <c r="H29" s="60"/>
      <c r="I29" s="61">
        <f>I7*0.01</f>
        <v>31733.357000000004</v>
      </c>
      <c r="N29"/>
      <c r="O29"/>
    </row>
    <row r="30" spans="1:15" ht="12.95" customHeight="1" x14ac:dyDescent="0.25">
      <c r="A30" s="34" t="s">
        <v>65</v>
      </c>
      <c r="B30" s="60"/>
      <c r="C30" s="61">
        <v>-41383</v>
      </c>
      <c r="D30" s="60"/>
      <c r="E30" s="61">
        <v>-49606</v>
      </c>
      <c r="F30" s="60"/>
      <c r="G30" s="61">
        <v>-62420</v>
      </c>
      <c r="H30" s="60"/>
      <c r="I30" s="61">
        <v>-80891</v>
      </c>
      <c r="N30"/>
      <c r="O30"/>
    </row>
    <row r="31" spans="1:15" ht="12.95" customHeight="1" x14ac:dyDescent="0.25">
      <c r="A31" s="33" t="s">
        <v>75</v>
      </c>
      <c r="B31" s="60"/>
      <c r="C31" s="61"/>
      <c r="D31" s="60"/>
      <c r="E31" s="61">
        <v>-100000</v>
      </c>
      <c r="F31" s="60"/>
      <c r="G31" s="61"/>
      <c r="H31" s="60"/>
      <c r="I31" s="61"/>
      <c r="N31"/>
      <c r="O31"/>
    </row>
    <row r="32" spans="1:15" ht="12.95" customHeight="1" x14ac:dyDescent="0.25">
      <c r="A32" s="33" t="s">
        <v>79</v>
      </c>
      <c r="B32" s="60"/>
      <c r="C32" s="61">
        <v>-250000</v>
      </c>
      <c r="D32" s="60"/>
      <c r="E32" s="61">
        <v>-300000</v>
      </c>
      <c r="F32" s="60"/>
      <c r="G32" s="61">
        <v>-200000</v>
      </c>
      <c r="H32" s="60"/>
      <c r="I32" s="61">
        <v>-200000</v>
      </c>
      <c r="N32"/>
      <c r="O32"/>
    </row>
    <row r="33" spans="1:15" ht="12.95" customHeight="1" x14ac:dyDescent="0.25">
      <c r="A33" s="33" t="s">
        <v>84</v>
      </c>
      <c r="B33" s="60"/>
      <c r="C33" s="61">
        <v>-200000</v>
      </c>
      <c r="D33" s="60"/>
      <c r="E33" s="61">
        <v>-200000</v>
      </c>
      <c r="F33" s="60"/>
      <c r="G33" s="61">
        <v>-100000</v>
      </c>
      <c r="H33" s="60"/>
      <c r="I33" s="61">
        <v>-200000</v>
      </c>
      <c r="N33"/>
      <c r="O33"/>
    </row>
    <row r="34" spans="1:15" ht="12.95" customHeight="1" x14ac:dyDescent="0.25">
      <c r="A34" s="33" t="s">
        <v>80</v>
      </c>
      <c r="B34" s="60"/>
      <c r="C34" s="61">
        <v>-200000</v>
      </c>
      <c r="D34" s="60"/>
      <c r="E34" s="61">
        <v>-250000</v>
      </c>
      <c r="F34" s="60"/>
      <c r="G34" s="61">
        <v>-250000</v>
      </c>
      <c r="H34" s="60"/>
      <c r="I34" s="61">
        <v>-250000</v>
      </c>
      <c r="N34"/>
      <c r="O34"/>
    </row>
    <row r="35" spans="1:15" ht="12.95" customHeight="1" x14ac:dyDescent="0.25">
      <c r="A35" s="33" t="s">
        <v>9</v>
      </c>
      <c r="B35" s="62"/>
      <c r="C35" s="63">
        <f>SUM(C28:C34)</f>
        <v>1179801.1299999999</v>
      </c>
      <c r="D35" s="62"/>
      <c r="E35" s="63">
        <f>SUM(E28:E34)</f>
        <v>1759972.6300000004</v>
      </c>
      <c r="F35" s="62"/>
      <c r="G35" s="63">
        <f>SUM(G28:G34)</f>
        <v>2050059.4900000002</v>
      </c>
      <c r="H35" s="62"/>
      <c r="I35" s="63">
        <f>SUM(I28:I34)</f>
        <v>2325640.6969999997</v>
      </c>
      <c r="N35"/>
      <c r="O35"/>
    </row>
    <row r="36" spans="1:15" ht="15" customHeight="1" thickBot="1" x14ac:dyDescent="0.3">
      <c r="A36" s="35" t="s">
        <v>1</v>
      </c>
      <c r="B36" s="64"/>
      <c r="C36" s="110">
        <f>C4+C35</f>
        <v>66817122.130000003</v>
      </c>
      <c r="D36" s="64"/>
      <c r="E36" s="110">
        <f>E4+E35</f>
        <v>67397293.629999995</v>
      </c>
      <c r="F36" s="64"/>
      <c r="G36" s="110">
        <f>G4+G35</f>
        <v>67687380.489999995</v>
      </c>
      <c r="H36" s="64"/>
      <c r="I36" s="110">
        <f>I4+I35</f>
        <v>67962961.696999997</v>
      </c>
      <c r="N36"/>
      <c r="O36"/>
    </row>
    <row r="37" spans="1:15" ht="12.95" customHeight="1" x14ac:dyDescent="0.25">
      <c r="A37" s="34" t="s">
        <v>23</v>
      </c>
      <c r="B37" s="62"/>
      <c r="C37" s="61">
        <f>+C16</f>
        <v>66817122</v>
      </c>
      <c r="D37" s="62"/>
      <c r="E37" s="61">
        <f>+E16</f>
        <v>67397294</v>
      </c>
      <c r="F37" s="62"/>
      <c r="G37" s="61">
        <f>+G16</f>
        <v>67687380</v>
      </c>
      <c r="H37" s="62"/>
      <c r="I37" s="61">
        <f>+I16</f>
        <v>67962961.700000003</v>
      </c>
      <c r="N37"/>
      <c r="O37"/>
    </row>
    <row r="38" spans="1:15" ht="12.95" customHeight="1" x14ac:dyDescent="0.25">
      <c r="A38" s="37" t="s">
        <v>24</v>
      </c>
      <c r="B38" s="65"/>
      <c r="C38" s="111">
        <f>+C36</f>
        <v>66817122.130000003</v>
      </c>
      <c r="D38" s="65"/>
      <c r="E38" s="111">
        <f>+E36</f>
        <v>67397293.629999995</v>
      </c>
      <c r="F38" s="65"/>
      <c r="G38" s="111">
        <f>+G36</f>
        <v>67687380.489999995</v>
      </c>
      <c r="H38" s="65"/>
      <c r="I38" s="111">
        <f>+I36</f>
        <v>67962961.696999997</v>
      </c>
      <c r="N38"/>
      <c r="O38"/>
    </row>
    <row r="39" spans="1:15" ht="14.25" customHeight="1" thickBot="1" x14ac:dyDescent="0.3">
      <c r="A39" s="43" t="s">
        <v>38</v>
      </c>
      <c r="B39" s="66"/>
      <c r="C39" s="112">
        <f>+C37-C38</f>
        <v>-0.13000000268220901</v>
      </c>
      <c r="D39" s="66"/>
      <c r="E39" s="112">
        <f>+E37-E38</f>
        <v>0.37000000476837158</v>
      </c>
      <c r="F39" s="66"/>
      <c r="G39" s="112">
        <f>+G37-G38</f>
        <v>-0.48999999463558197</v>
      </c>
      <c r="H39" s="66"/>
      <c r="I39" s="112">
        <f>+I37-I38</f>
        <v>3.0000060796737671E-3</v>
      </c>
      <c r="N39"/>
      <c r="O39"/>
    </row>
    <row r="40" spans="1:15" ht="12.95" customHeight="1" x14ac:dyDescent="0.3">
      <c r="A40" s="78"/>
      <c r="B40" s="154" t="s">
        <v>68</v>
      </c>
      <c r="C40" s="155"/>
      <c r="D40" s="155"/>
      <c r="E40" s="155"/>
      <c r="F40" s="155"/>
      <c r="G40" s="155"/>
      <c r="H40" s="156"/>
      <c r="I40" s="38"/>
    </row>
    <row r="41" spans="1:15" ht="12.95" customHeight="1" x14ac:dyDescent="0.3">
      <c r="A41" s="79" t="s">
        <v>49</v>
      </c>
      <c r="B41" s="80" t="s">
        <v>36</v>
      </c>
      <c r="C41" s="81" t="s">
        <v>31</v>
      </c>
      <c r="D41" s="81" t="s">
        <v>32</v>
      </c>
      <c r="E41" s="81" t="s">
        <v>33</v>
      </c>
      <c r="F41" s="82" t="s">
        <v>34</v>
      </c>
      <c r="G41" s="81" t="s">
        <v>17</v>
      </c>
      <c r="H41" s="83" t="s">
        <v>35</v>
      </c>
      <c r="I41" s="38"/>
    </row>
    <row r="42" spans="1:15" ht="12.95" customHeight="1" x14ac:dyDescent="0.3">
      <c r="A42" s="84"/>
      <c r="B42" s="85" t="s">
        <v>30</v>
      </c>
      <c r="C42" s="86">
        <v>15643</v>
      </c>
      <c r="D42" s="87">
        <v>10372</v>
      </c>
      <c r="E42" s="88">
        <v>61541</v>
      </c>
      <c r="F42" s="86">
        <v>57376</v>
      </c>
      <c r="G42" s="87" t="s">
        <v>18</v>
      </c>
      <c r="H42" s="89" t="s">
        <v>18</v>
      </c>
      <c r="I42" s="38"/>
      <c r="J42" s="40"/>
    </row>
    <row r="43" spans="1:15" ht="12.95" customHeight="1" x14ac:dyDescent="0.3">
      <c r="A43" s="159" t="s">
        <v>45</v>
      </c>
      <c r="B43" s="114">
        <v>1</v>
      </c>
      <c r="C43" s="115">
        <f>(C42*B43)*85%</f>
        <v>13296.55</v>
      </c>
      <c r="D43" s="115">
        <f>(D42*B43)*85%</f>
        <v>8816.1999999999989</v>
      </c>
      <c r="E43" s="115">
        <f>(E42*B43)*85%</f>
        <v>52309.85</v>
      </c>
      <c r="F43" s="115">
        <f>(F42*B43)*85%</f>
        <v>48769.599999999999</v>
      </c>
      <c r="G43" s="116">
        <f t="shared" ref="G43:G51" si="0">SUM(C43:F43)</f>
        <v>123192.20000000001</v>
      </c>
      <c r="H43" s="117">
        <f t="shared" ref="H43:H51" si="1">SUM(C43+D43+F43)</f>
        <v>70882.350000000006</v>
      </c>
      <c r="I43" s="38"/>
    </row>
    <row r="44" spans="1:15" ht="12.95" customHeight="1" x14ac:dyDescent="0.3">
      <c r="A44" s="160"/>
      <c r="B44" s="114">
        <v>3</v>
      </c>
      <c r="C44" s="115">
        <f>(C42*B44)*85%</f>
        <v>39889.65</v>
      </c>
      <c r="D44" s="115">
        <f>(D42*B44)*85%</f>
        <v>26448.6</v>
      </c>
      <c r="E44" s="115">
        <f>(E42*B44)*85%</f>
        <v>156929.54999999999</v>
      </c>
      <c r="F44" s="115">
        <f>(F42*B44)*85%</f>
        <v>146308.79999999999</v>
      </c>
      <c r="G44" s="116">
        <f t="shared" si="0"/>
        <v>369576.6</v>
      </c>
      <c r="H44" s="117">
        <f t="shared" si="1"/>
        <v>212647.05</v>
      </c>
      <c r="I44" s="38"/>
      <c r="J44" s="45"/>
    </row>
    <row r="45" spans="1:15" ht="12.95" customHeight="1" x14ac:dyDescent="0.3">
      <c r="A45" s="160"/>
      <c r="B45" s="114">
        <v>5</v>
      </c>
      <c r="C45" s="115">
        <f>(C42*B45)*85%</f>
        <v>66482.75</v>
      </c>
      <c r="D45" s="115">
        <f>(D42*B45)*85%</f>
        <v>44081</v>
      </c>
      <c r="E45" s="115">
        <f>(E42*B45)*85%</f>
        <v>261549.25</v>
      </c>
      <c r="F45" s="115">
        <f>(F42*B45)*85%</f>
        <v>243848</v>
      </c>
      <c r="G45" s="116">
        <f t="shared" si="0"/>
        <v>615961</v>
      </c>
      <c r="H45" s="117">
        <f t="shared" si="1"/>
        <v>354411.75</v>
      </c>
      <c r="I45" s="44"/>
    </row>
    <row r="46" spans="1:15" ht="12.95" customHeight="1" x14ac:dyDescent="0.3">
      <c r="A46" s="39"/>
      <c r="B46" s="114">
        <v>6</v>
      </c>
      <c r="C46" s="115">
        <f>(C42*B46)*85%</f>
        <v>79779.3</v>
      </c>
      <c r="D46" s="115">
        <f>(D42*B46)*85%</f>
        <v>52897.2</v>
      </c>
      <c r="E46" s="115">
        <f>(E42*B46)*85%</f>
        <v>313859.09999999998</v>
      </c>
      <c r="F46" s="115">
        <f>(F42*B46)*85%</f>
        <v>292617.59999999998</v>
      </c>
      <c r="G46" s="116">
        <f t="shared" si="0"/>
        <v>739153.2</v>
      </c>
      <c r="H46" s="117">
        <f t="shared" si="1"/>
        <v>425294.1</v>
      </c>
      <c r="I46" s="38"/>
      <c r="J46" s="45"/>
      <c r="K46" s="45"/>
    </row>
    <row r="47" spans="1:15" ht="12.95" customHeight="1" x14ac:dyDescent="0.3">
      <c r="A47" s="39"/>
      <c r="B47" s="114">
        <v>7</v>
      </c>
      <c r="C47" s="115">
        <f>(C42*B47)*85%</f>
        <v>93075.849999999991</v>
      </c>
      <c r="D47" s="115">
        <f>(D42*B47)*85%</f>
        <v>61713.4</v>
      </c>
      <c r="E47" s="115">
        <f>(E42*B47)*85%</f>
        <v>366168.95</v>
      </c>
      <c r="F47" s="115">
        <f>(F42*B47)*85%</f>
        <v>341387.2</v>
      </c>
      <c r="G47" s="116">
        <f t="shared" si="0"/>
        <v>862345.4</v>
      </c>
      <c r="H47" s="117">
        <f t="shared" si="1"/>
        <v>496176.45</v>
      </c>
      <c r="I47" s="38"/>
    </row>
    <row r="48" spans="1:15" ht="12.95" customHeight="1" x14ac:dyDescent="0.3">
      <c r="A48" s="39"/>
      <c r="B48" s="114">
        <v>8</v>
      </c>
      <c r="C48" s="115">
        <f>(C42*B48)*85%</f>
        <v>106372.4</v>
      </c>
      <c r="D48" s="115">
        <f>(D42*B48)*85%</f>
        <v>70529.599999999991</v>
      </c>
      <c r="E48" s="115">
        <f>(E42*B48)*85%</f>
        <v>418478.8</v>
      </c>
      <c r="F48" s="115">
        <f>(F42*B48)*85%</f>
        <v>390156.79999999999</v>
      </c>
      <c r="G48" s="116">
        <f t="shared" si="0"/>
        <v>985537.60000000009</v>
      </c>
      <c r="H48" s="117">
        <f t="shared" si="1"/>
        <v>567058.80000000005</v>
      </c>
      <c r="I48" s="38"/>
      <c r="J48" s="45"/>
      <c r="K48" s="45"/>
    </row>
    <row r="49" spans="1:15" ht="12.95" customHeight="1" x14ac:dyDescent="0.3">
      <c r="A49" s="39"/>
      <c r="B49" s="114">
        <v>9</v>
      </c>
      <c r="C49" s="115">
        <f>(C42*B49)*85%</f>
        <v>119668.95</v>
      </c>
      <c r="D49" s="115">
        <f>(D42*B49)*85%</f>
        <v>79345.8</v>
      </c>
      <c r="E49" s="115">
        <f>(E42*B49)*85%</f>
        <v>470788.64999999997</v>
      </c>
      <c r="F49" s="115">
        <f>(F42*B49)*85%</f>
        <v>438926.39999999997</v>
      </c>
      <c r="G49" s="116">
        <f t="shared" si="0"/>
        <v>1108729.7999999998</v>
      </c>
      <c r="H49" s="117">
        <f t="shared" si="1"/>
        <v>637941.14999999991</v>
      </c>
      <c r="I49" s="38"/>
    </row>
    <row r="50" spans="1:15" ht="12.95" customHeight="1" x14ac:dyDescent="0.3">
      <c r="A50" s="39"/>
      <c r="B50" s="114">
        <v>10</v>
      </c>
      <c r="C50" s="115">
        <f>(C42*B50)*85%</f>
        <v>132965.5</v>
      </c>
      <c r="D50" s="115">
        <f>(D42*B50)*85%</f>
        <v>88162</v>
      </c>
      <c r="E50" s="115">
        <f>(E42*B50)*85%</f>
        <v>523098.5</v>
      </c>
      <c r="F50" s="115">
        <f>(F42*B50)*85%</f>
        <v>487696</v>
      </c>
      <c r="G50" s="116">
        <f t="shared" si="0"/>
        <v>1231922</v>
      </c>
      <c r="H50" s="117">
        <f t="shared" si="1"/>
        <v>708823.5</v>
      </c>
      <c r="I50" s="38"/>
      <c r="J50" s="46"/>
    </row>
    <row r="51" spans="1:15" ht="12.95" customHeight="1" thickBot="1" x14ac:dyDescent="0.35">
      <c r="A51" s="41"/>
      <c r="B51" s="118">
        <v>12</v>
      </c>
      <c r="C51" s="119">
        <f>(C42*B51)*85%</f>
        <v>159558.6</v>
      </c>
      <c r="D51" s="119">
        <f>(D42*B51)*85%</f>
        <v>105794.4</v>
      </c>
      <c r="E51" s="119">
        <f>(E42*B51)*85%</f>
        <v>627718.19999999995</v>
      </c>
      <c r="F51" s="119">
        <f>(F42*B51)*85%</f>
        <v>585235.19999999995</v>
      </c>
      <c r="G51" s="119">
        <f t="shared" si="0"/>
        <v>1478306.4</v>
      </c>
      <c r="H51" s="120">
        <f t="shared" si="1"/>
        <v>850588.2</v>
      </c>
      <c r="I51" s="38"/>
    </row>
    <row r="52" spans="1:15" ht="12.95" customHeight="1" x14ac:dyDescent="0.3">
      <c r="A52" s="75" t="s">
        <v>16</v>
      </c>
      <c r="B52" s="76"/>
      <c r="C52" s="122" t="s">
        <v>90</v>
      </c>
      <c r="D52" s="121" t="s">
        <v>90</v>
      </c>
      <c r="E52" s="123" t="s">
        <v>8</v>
      </c>
      <c r="F52" s="124" t="s">
        <v>3</v>
      </c>
      <c r="G52" s="124" t="s">
        <v>4</v>
      </c>
      <c r="H52" s="121" t="s">
        <v>5</v>
      </c>
      <c r="I52" s="125" t="s">
        <v>87</v>
      </c>
    </row>
    <row r="53" spans="1:15" ht="12.95" customHeight="1" x14ac:dyDescent="0.3">
      <c r="A53" s="77"/>
      <c r="B53" s="102"/>
      <c r="C53" s="126" t="s">
        <v>89</v>
      </c>
      <c r="D53" s="126" t="s">
        <v>43</v>
      </c>
      <c r="E53" s="126" t="s">
        <v>39</v>
      </c>
      <c r="F53" s="126" t="s">
        <v>6</v>
      </c>
      <c r="G53" s="126" t="s">
        <v>7</v>
      </c>
      <c r="H53" s="126" t="s">
        <v>19</v>
      </c>
      <c r="I53" s="127" t="s">
        <v>43</v>
      </c>
      <c r="J53" s="99"/>
    </row>
    <row r="54" spans="1:15" ht="12.95" customHeight="1" x14ac:dyDescent="0.3">
      <c r="A54" s="67" t="s">
        <v>85</v>
      </c>
      <c r="B54" s="105" t="s">
        <v>48</v>
      </c>
      <c r="C54" s="128">
        <v>0</v>
      </c>
      <c r="D54" s="128">
        <v>-0.13413</v>
      </c>
      <c r="E54" s="129">
        <v>867152</v>
      </c>
      <c r="F54" s="134">
        <v>0.101752</v>
      </c>
      <c r="G54" s="135">
        <v>1.8668000000000001E-2</v>
      </c>
      <c r="H54" s="135">
        <f t="shared" ref="H54:H63" si="2">F54+G54</f>
        <v>0.12042</v>
      </c>
      <c r="I54" s="136">
        <f t="shared" ref="I54:I64" si="3">H54-0.139074</f>
        <v>-1.8654000000000004E-2</v>
      </c>
      <c r="J54" s="104"/>
    </row>
    <row r="55" spans="1:15" ht="12.95" customHeight="1" x14ac:dyDescent="0.3">
      <c r="A55" s="67"/>
      <c r="B55" s="68"/>
      <c r="C55" s="128">
        <v>0.01</v>
      </c>
      <c r="D55" s="128">
        <v>-0.12681000000000001</v>
      </c>
      <c r="E55" s="130">
        <v>1157238</v>
      </c>
      <c r="F55" s="135">
        <v>0.10277</v>
      </c>
      <c r="G55" s="135">
        <v>1.8668000000000001E-2</v>
      </c>
      <c r="H55" s="135">
        <f t="shared" si="2"/>
        <v>0.121438</v>
      </c>
      <c r="I55" s="137">
        <f t="shared" si="3"/>
        <v>-1.7635999999999999E-2</v>
      </c>
      <c r="M55" s="3"/>
      <c r="O55"/>
    </row>
    <row r="56" spans="1:15" ht="12.95" customHeight="1" x14ac:dyDescent="0.3">
      <c r="A56" s="67"/>
      <c r="B56" s="69"/>
      <c r="C56" s="131">
        <v>0.02</v>
      </c>
      <c r="D56" s="131">
        <v>-0.1195</v>
      </c>
      <c r="E56" s="130">
        <v>1447324</v>
      </c>
      <c r="F56" s="135">
        <v>0.103787</v>
      </c>
      <c r="G56" s="135">
        <v>1.8668000000000001E-2</v>
      </c>
      <c r="H56" s="135">
        <f t="shared" si="2"/>
        <v>0.12245500000000001</v>
      </c>
      <c r="I56" s="138">
        <f t="shared" si="3"/>
        <v>-1.6618999999999995E-2</v>
      </c>
    </row>
    <row r="57" spans="1:15" ht="12.95" customHeight="1" x14ac:dyDescent="0.3">
      <c r="A57" s="67" t="s">
        <v>66</v>
      </c>
      <c r="B57" s="100"/>
      <c r="C57" s="131">
        <v>0.03</v>
      </c>
      <c r="D57" s="131">
        <v>-0.11218</v>
      </c>
      <c r="E57" s="130">
        <v>1737410</v>
      </c>
      <c r="F57" s="135">
        <v>0.104805</v>
      </c>
      <c r="G57" s="135">
        <v>1.8668000000000001E-2</v>
      </c>
      <c r="H57" s="135">
        <f t="shared" si="2"/>
        <v>0.123473</v>
      </c>
      <c r="I57" s="138">
        <f t="shared" si="3"/>
        <v>-1.5601000000000004E-2</v>
      </c>
      <c r="M57" s="3"/>
      <c r="O57"/>
    </row>
    <row r="58" spans="1:15" ht="12.95" customHeight="1" x14ac:dyDescent="0.3">
      <c r="A58" s="67" t="s">
        <v>86</v>
      </c>
      <c r="B58" s="70"/>
      <c r="C58" s="131">
        <v>0.04</v>
      </c>
      <c r="D58" s="131">
        <v>-0.10487</v>
      </c>
      <c r="E58" s="130">
        <v>2027496</v>
      </c>
      <c r="F58" s="135">
        <v>0.105822</v>
      </c>
      <c r="G58" s="135">
        <v>1.8668000000000001E-2</v>
      </c>
      <c r="H58" s="135">
        <f>F58+G58</f>
        <v>0.12449</v>
      </c>
      <c r="I58" s="138">
        <f t="shared" si="3"/>
        <v>-1.4584E-2</v>
      </c>
      <c r="M58" s="3"/>
      <c r="O58"/>
    </row>
    <row r="59" spans="1:15" ht="12.95" customHeight="1" x14ac:dyDescent="0.3">
      <c r="A59" s="71"/>
      <c r="B59" s="72"/>
      <c r="C59" s="131">
        <v>0.05</v>
      </c>
      <c r="D59" s="131">
        <v>-9.7549999999999998E-2</v>
      </c>
      <c r="E59" s="130">
        <v>2317582</v>
      </c>
      <c r="F59" s="135">
        <v>0.10684</v>
      </c>
      <c r="G59" s="135">
        <v>1.8668000000000001E-2</v>
      </c>
      <c r="H59" s="135">
        <f t="shared" si="2"/>
        <v>0.12550800000000001</v>
      </c>
      <c r="I59" s="138">
        <f t="shared" si="3"/>
        <v>-1.3565999999999995E-2</v>
      </c>
    </row>
    <row r="60" spans="1:15" s="164" customFormat="1" ht="12.95" customHeight="1" x14ac:dyDescent="0.3">
      <c r="A60" s="71"/>
      <c r="B60" s="73"/>
      <c r="C60" s="131">
        <v>0.06</v>
      </c>
      <c r="D60" s="131">
        <v>-9.0230000000000005E-2</v>
      </c>
      <c r="E60" s="130">
        <v>2607668</v>
      </c>
      <c r="F60" s="135">
        <v>0.10785699999999999</v>
      </c>
      <c r="G60" s="135">
        <v>1.8668000000000001E-2</v>
      </c>
      <c r="H60" s="135">
        <f>F60+G60</f>
        <v>0.126525</v>
      </c>
      <c r="I60" s="138">
        <f t="shared" si="3"/>
        <v>-1.2549000000000005E-2</v>
      </c>
      <c r="N60" s="165"/>
      <c r="O60" s="165"/>
    </row>
    <row r="61" spans="1:15" ht="12.95" customHeight="1" x14ac:dyDescent="0.3">
      <c r="A61" s="67"/>
      <c r="B61" s="74"/>
      <c r="C61" s="132">
        <v>7.0000000000000007E-2</v>
      </c>
      <c r="D61" s="132">
        <v>-8.2909999999999998E-2</v>
      </c>
      <c r="E61" s="130">
        <v>2897754</v>
      </c>
      <c r="F61" s="135">
        <v>0.108875</v>
      </c>
      <c r="G61" s="135">
        <v>1.8668000000000001E-2</v>
      </c>
      <c r="H61" s="135">
        <f t="shared" si="2"/>
        <v>0.12754299999999999</v>
      </c>
      <c r="I61" s="139">
        <f t="shared" si="3"/>
        <v>-1.1531000000000013E-2</v>
      </c>
    </row>
    <row r="62" spans="1:15" ht="12.95" customHeight="1" x14ac:dyDescent="0.3">
      <c r="A62" s="67"/>
      <c r="B62" s="74"/>
      <c r="C62" s="132">
        <v>7.9500000000000001E-2</v>
      </c>
      <c r="D62" s="132">
        <v>-7.5969999999999996E-2</v>
      </c>
      <c r="E62" s="130">
        <v>3173336</v>
      </c>
      <c r="F62" s="140">
        <v>0.10984099999999999</v>
      </c>
      <c r="G62" s="135">
        <v>1.8668000000000001E-2</v>
      </c>
      <c r="H62" s="135">
        <f t="shared" si="2"/>
        <v>0.12850899999999998</v>
      </c>
      <c r="I62" s="139">
        <f t="shared" si="3"/>
        <v>-1.0565000000000019E-2</v>
      </c>
    </row>
    <row r="63" spans="1:15" ht="12.95" customHeight="1" x14ac:dyDescent="0.3">
      <c r="A63" s="67"/>
      <c r="B63" s="103" t="s">
        <v>56</v>
      </c>
      <c r="C63" s="132">
        <v>0.08</v>
      </c>
      <c r="D63" s="132">
        <v>-7.5600000000000001E-2</v>
      </c>
      <c r="E63" s="130">
        <v>3187840</v>
      </c>
      <c r="F63" s="140">
        <v>0.109892</v>
      </c>
      <c r="G63" s="135">
        <v>1.8668000000000001E-2</v>
      </c>
      <c r="H63" s="135">
        <f t="shared" si="2"/>
        <v>0.12856000000000001</v>
      </c>
      <c r="I63" s="139">
        <f t="shared" si="3"/>
        <v>-1.0513999999999996E-2</v>
      </c>
    </row>
    <row r="64" spans="1:15" ht="12.95" customHeight="1" thickBot="1" x14ac:dyDescent="0.35">
      <c r="A64" s="67" t="s">
        <v>67</v>
      </c>
      <c r="B64" s="103" t="s">
        <v>43</v>
      </c>
      <c r="C64" s="133">
        <v>0.18332999999999999</v>
      </c>
      <c r="D64" s="133">
        <v>0</v>
      </c>
      <c r="E64" s="130">
        <v>6185299</v>
      </c>
      <c r="F64" s="140">
        <v>0.120406</v>
      </c>
      <c r="G64" s="141">
        <v>1.8668000000000001E-2</v>
      </c>
      <c r="H64" s="141">
        <f t="shared" ref="H64" si="4">F64+G64</f>
        <v>0.139074</v>
      </c>
      <c r="I64" s="142">
        <f t="shared" si="3"/>
        <v>0</v>
      </c>
    </row>
    <row r="65" spans="1:17" ht="12.95" customHeight="1" thickBot="1" x14ac:dyDescent="0.35">
      <c r="A65" s="161" t="s">
        <v>20</v>
      </c>
      <c r="B65" s="162"/>
      <c r="C65" s="162"/>
      <c r="D65" s="162"/>
      <c r="E65" s="162"/>
      <c r="F65" s="162"/>
      <c r="G65" s="162"/>
      <c r="H65" s="162"/>
      <c r="I65" s="162"/>
      <c r="J65" s="163"/>
    </row>
    <row r="66" spans="1:17" ht="12.95" customHeight="1" x14ac:dyDescent="0.3">
      <c r="A66" s="90" t="s">
        <v>26</v>
      </c>
      <c r="B66" s="91" t="s">
        <v>27</v>
      </c>
      <c r="C66" s="92">
        <v>0.01</v>
      </c>
      <c r="D66" s="92">
        <v>0.02</v>
      </c>
      <c r="E66" s="92">
        <v>0.03</v>
      </c>
      <c r="F66" s="93">
        <v>0.04</v>
      </c>
      <c r="G66" s="94">
        <v>0.05</v>
      </c>
      <c r="H66" s="94">
        <v>0.06</v>
      </c>
      <c r="I66" s="95">
        <v>7.0000000000000007E-2</v>
      </c>
      <c r="J66" s="95">
        <v>0.08</v>
      </c>
      <c r="N66"/>
      <c r="O66"/>
      <c r="P66" s="3"/>
      <c r="Q66" s="3"/>
    </row>
    <row r="67" spans="1:17" ht="12.95" customHeight="1" x14ac:dyDescent="0.3">
      <c r="A67" s="96" t="s">
        <v>28</v>
      </c>
      <c r="B67" s="143">
        <v>5315684</v>
      </c>
      <c r="C67" s="143">
        <f>SUM(B67*C66)</f>
        <v>53156.840000000004</v>
      </c>
      <c r="D67" s="143">
        <f>B67*D66</f>
        <v>106313.68000000001</v>
      </c>
      <c r="E67" s="143">
        <f>B67*E66</f>
        <v>159470.51999999999</v>
      </c>
      <c r="F67" s="144">
        <f>B67*F66</f>
        <v>212627.36000000002</v>
      </c>
      <c r="G67" s="143">
        <f>SUM(B67*G66)</f>
        <v>265784.2</v>
      </c>
      <c r="H67" s="143">
        <f>SUM(B67*H66)</f>
        <v>318941.03999999998</v>
      </c>
      <c r="I67" s="145">
        <f>SUM(B67*I66)</f>
        <v>372097.88000000006</v>
      </c>
      <c r="J67" s="145">
        <f>SUM(B67*J66)</f>
        <v>425254.72000000003</v>
      </c>
      <c r="N67"/>
      <c r="O67"/>
      <c r="P67" s="3"/>
      <c r="Q67" s="3"/>
    </row>
    <row r="68" spans="1:17" ht="12.95" customHeight="1" x14ac:dyDescent="0.3">
      <c r="A68" s="96" t="s">
        <v>29</v>
      </c>
      <c r="B68" s="143">
        <v>15373448</v>
      </c>
      <c r="C68" s="143">
        <f>SUM(B68*C66)</f>
        <v>153734.48000000001</v>
      </c>
      <c r="D68" s="143">
        <f>B68*D66</f>
        <v>307468.96000000002</v>
      </c>
      <c r="E68" s="143">
        <f>B68*E66</f>
        <v>461203.44</v>
      </c>
      <c r="F68" s="144">
        <f>B68*F66</f>
        <v>614937.92000000004</v>
      </c>
      <c r="G68" s="143">
        <f>SUM(B68*G66)</f>
        <v>768672.4</v>
      </c>
      <c r="H68" s="143">
        <f>SUM(B68*H66)</f>
        <v>922406.88</v>
      </c>
      <c r="I68" s="145">
        <f>SUM(B68*I66)</f>
        <v>1076141.3600000001</v>
      </c>
      <c r="J68" s="145">
        <f>SUM(B68*J66)</f>
        <v>1229875.8400000001</v>
      </c>
      <c r="N68"/>
      <c r="O68"/>
      <c r="P68" s="3"/>
      <c r="Q68" s="3"/>
    </row>
    <row r="69" spans="1:17" ht="12.95" customHeight="1" x14ac:dyDescent="0.3">
      <c r="A69" s="96" t="s">
        <v>50</v>
      </c>
      <c r="B69" s="143">
        <v>6371648</v>
      </c>
      <c r="C69" s="143">
        <f>SUM(B69*C66)</f>
        <v>63716.480000000003</v>
      </c>
      <c r="D69" s="143">
        <f>B69*D66</f>
        <v>127432.96000000001</v>
      </c>
      <c r="E69" s="143">
        <f>B69*E66</f>
        <v>191149.44</v>
      </c>
      <c r="F69" s="143">
        <f>B69*F66</f>
        <v>254865.92000000001</v>
      </c>
      <c r="G69" s="143">
        <f>B69*G66</f>
        <v>318582.40000000002</v>
      </c>
      <c r="H69" s="143">
        <f>B69*H66</f>
        <v>382298.88</v>
      </c>
      <c r="I69" s="145">
        <f>B69*I66</f>
        <v>446015.36000000004</v>
      </c>
      <c r="J69" s="145">
        <f>B69*J66</f>
        <v>509731.84000000003</v>
      </c>
      <c r="N69"/>
      <c r="O69"/>
      <c r="P69" s="3"/>
      <c r="Q69" s="3"/>
    </row>
    <row r="70" spans="1:17" ht="12.95" customHeight="1" x14ac:dyDescent="0.3">
      <c r="A70" s="96" t="s">
        <v>51</v>
      </c>
      <c r="B70" s="143">
        <v>12068859</v>
      </c>
      <c r="C70" s="143">
        <f>B70*C66</f>
        <v>120688.59</v>
      </c>
      <c r="D70" s="143">
        <f>B70*D66</f>
        <v>241377.18</v>
      </c>
      <c r="E70" s="143">
        <f>B70*E66</f>
        <v>362065.76999999996</v>
      </c>
      <c r="F70" s="144">
        <f>B70*F66</f>
        <v>482754.36</v>
      </c>
      <c r="G70" s="143">
        <f>B70*G66</f>
        <v>603442.95000000007</v>
      </c>
      <c r="H70" s="143">
        <f>B70*H66</f>
        <v>724131.53999999992</v>
      </c>
      <c r="I70" s="145">
        <f>B70*I66</f>
        <v>844820.13000000012</v>
      </c>
      <c r="J70" s="145">
        <f>B70*J66</f>
        <v>965508.72</v>
      </c>
      <c r="N70"/>
      <c r="O70"/>
      <c r="P70" s="3"/>
      <c r="Q70" s="3"/>
    </row>
    <row r="71" spans="1:17" ht="12.95" customHeight="1" thickBot="1" x14ac:dyDescent="0.35">
      <c r="A71" s="97" t="s">
        <v>25</v>
      </c>
      <c r="B71" s="146">
        <f t="shared" ref="B71:G71" si="5">SUM(B67:B70)</f>
        <v>39129639</v>
      </c>
      <c r="C71" s="146">
        <f t="shared" si="5"/>
        <v>391296.39</v>
      </c>
      <c r="D71" s="146">
        <f t="shared" si="5"/>
        <v>782592.78</v>
      </c>
      <c r="E71" s="146">
        <f t="shared" si="5"/>
        <v>1173889.17</v>
      </c>
      <c r="F71" s="147">
        <f t="shared" si="5"/>
        <v>1565185.56</v>
      </c>
      <c r="G71" s="146">
        <f t="shared" si="5"/>
        <v>1956481.9500000002</v>
      </c>
      <c r="H71" s="146">
        <f>SUM(H67:H70)</f>
        <v>2347778.34</v>
      </c>
      <c r="I71" s="148">
        <f>SUM(I67:I70)</f>
        <v>2739074.7300000004</v>
      </c>
      <c r="J71" s="148">
        <f>SUM(J67:J70)</f>
        <v>3130371.12</v>
      </c>
      <c r="N71"/>
      <c r="O71"/>
      <c r="P71" s="3"/>
      <c r="Q71" s="3"/>
    </row>
    <row r="72" spans="1:17" ht="15.75" customHeight="1" x14ac:dyDescent="0.3">
      <c r="A72" s="153" t="s">
        <v>52</v>
      </c>
      <c r="B72" s="153"/>
      <c r="C72" s="153"/>
      <c r="D72" s="153"/>
      <c r="E72" s="153"/>
      <c r="F72" s="153"/>
      <c r="G72" s="153"/>
      <c r="H72" s="153"/>
    </row>
    <row r="73" spans="1:17" ht="15.75" customHeight="1" x14ac:dyDescent="0.3">
      <c r="A73" s="153"/>
      <c r="B73" s="153"/>
      <c r="C73" s="153"/>
      <c r="D73" s="153"/>
      <c r="E73" s="153"/>
      <c r="F73" s="153"/>
      <c r="G73" s="153"/>
      <c r="H73" s="153"/>
    </row>
    <row r="74" spans="1:17" ht="15.75" customHeight="1" x14ac:dyDescent="0.3">
      <c r="A74" s="153" t="s">
        <v>53</v>
      </c>
      <c r="B74" s="153"/>
      <c r="C74" s="153"/>
      <c r="D74" s="153"/>
      <c r="E74" s="153"/>
      <c r="F74" s="153"/>
      <c r="G74" s="153"/>
      <c r="H74" s="153"/>
    </row>
    <row r="75" spans="1:17" ht="15.75" customHeight="1" x14ac:dyDescent="0.3">
      <c r="A75" s="153"/>
      <c r="B75" s="153"/>
      <c r="C75" s="153"/>
      <c r="D75" s="153"/>
      <c r="E75" s="153"/>
      <c r="F75" s="153"/>
      <c r="G75" s="153"/>
      <c r="H75" s="153"/>
    </row>
    <row r="76" spans="1:17" ht="30" customHeight="1" x14ac:dyDescent="0.45">
      <c r="A76" s="29"/>
      <c r="B76" s="30"/>
      <c r="C76" s="20"/>
      <c r="D76" s="17"/>
      <c r="E76" s="17"/>
      <c r="F76" s="16"/>
      <c r="G76" s="16"/>
      <c r="H76" s="16"/>
    </row>
    <row r="77" spans="1:17" ht="30" customHeight="1" x14ac:dyDescent="0.45">
      <c r="A77" s="29"/>
      <c r="B77" s="30"/>
      <c r="C77" s="20"/>
      <c r="D77" s="17"/>
      <c r="E77" s="17"/>
      <c r="F77" s="101"/>
      <c r="G77" s="16"/>
      <c r="H77" s="16"/>
    </row>
    <row r="78" spans="1:17" ht="30" customHeight="1" x14ac:dyDescent="0.45">
      <c r="A78" s="29"/>
      <c r="B78" s="30"/>
      <c r="C78" s="24"/>
      <c r="D78" s="17"/>
      <c r="E78" s="17"/>
      <c r="F78" s="16"/>
      <c r="G78" s="16"/>
      <c r="H78" s="16"/>
    </row>
    <row r="79" spans="1:17" ht="30" customHeight="1" x14ac:dyDescent="0.45">
      <c r="A79" s="29"/>
      <c r="B79" s="30"/>
      <c r="C79" s="24"/>
      <c r="D79" s="15"/>
      <c r="E79" s="15"/>
      <c r="F79" s="16"/>
      <c r="G79" s="16"/>
      <c r="H79" s="16"/>
    </row>
    <row r="80" spans="1:17" ht="30" customHeight="1" x14ac:dyDescent="0.35">
      <c r="A80" s="21"/>
      <c r="B80" s="19"/>
      <c r="C80" s="20"/>
      <c r="D80" s="15"/>
      <c r="E80" s="15"/>
      <c r="F80" s="16"/>
      <c r="G80" s="16"/>
      <c r="H80" s="16"/>
    </row>
    <row r="81" spans="1:8" ht="30" customHeight="1" x14ac:dyDescent="0.35">
      <c r="A81" s="18"/>
      <c r="B81" s="19"/>
      <c r="C81" s="20"/>
      <c r="D81" s="15"/>
      <c r="E81" s="15"/>
      <c r="F81" s="16"/>
      <c r="G81" s="16"/>
      <c r="H81" s="16"/>
    </row>
    <row r="82" spans="1:8" ht="30" customHeight="1" x14ac:dyDescent="0.35">
      <c r="A82" s="18"/>
      <c r="B82" s="27"/>
      <c r="C82" s="28"/>
      <c r="D82" s="15"/>
      <c r="E82" s="15"/>
      <c r="F82" s="16"/>
      <c r="G82" s="16"/>
      <c r="H82" s="16"/>
    </row>
    <row r="83" spans="1:8" ht="30" customHeight="1" x14ac:dyDescent="0.35">
      <c r="A83" s="23"/>
      <c r="B83" s="27"/>
      <c r="C83" s="28"/>
    </row>
    <row r="84" spans="1:8" ht="30" customHeight="1" x14ac:dyDescent="0.35">
      <c r="A84" s="23"/>
      <c r="B84" s="27"/>
      <c r="C84" s="28"/>
    </row>
    <row r="85" spans="1:8" ht="30" customHeight="1" x14ac:dyDescent="0.35">
      <c r="A85" s="23"/>
      <c r="B85" s="27"/>
      <c r="C85" s="28"/>
    </row>
    <row r="86" spans="1:8" ht="30" customHeight="1" x14ac:dyDescent="0.35">
      <c r="A86" s="23"/>
      <c r="B86" s="27"/>
      <c r="C86" s="28"/>
    </row>
    <row r="87" spans="1:8" ht="30" customHeight="1" x14ac:dyDescent="0.35">
      <c r="A87" s="23"/>
      <c r="B87" s="27"/>
      <c r="C87" s="28"/>
    </row>
    <row r="88" spans="1:8" ht="30" customHeight="1" x14ac:dyDescent="0.35">
      <c r="A88" s="23"/>
      <c r="B88" s="27"/>
      <c r="C88" s="28"/>
    </row>
    <row r="89" spans="1:8" ht="30" customHeight="1" x14ac:dyDescent="0.35">
      <c r="A89" s="23"/>
      <c r="B89" s="27"/>
      <c r="C89" s="28"/>
    </row>
    <row r="91" spans="1:8" ht="30" customHeight="1" x14ac:dyDescent="0.35">
      <c r="A91" s="23"/>
      <c r="B91" s="25"/>
      <c r="C91" s="26"/>
    </row>
    <row r="92" spans="1:8" ht="30" customHeight="1" x14ac:dyDescent="0.35">
      <c r="A92" s="23"/>
      <c r="B92" s="25"/>
      <c r="C92" s="26"/>
    </row>
    <row r="93" spans="1:8" ht="30" customHeight="1" x14ac:dyDescent="0.35">
      <c r="A93" s="21"/>
      <c r="B93" s="25"/>
      <c r="C93" s="26"/>
    </row>
    <row r="94" spans="1:8" ht="30" customHeight="1" x14ac:dyDescent="0.35">
      <c r="A94" s="21"/>
      <c r="B94" s="25"/>
      <c r="C94" s="26"/>
    </row>
    <row r="95" spans="1:8" ht="30" customHeight="1" x14ac:dyDescent="0.35">
      <c r="A95" s="21"/>
      <c r="B95" s="22"/>
      <c r="C95" s="21"/>
    </row>
    <row r="96" spans="1:8" ht="30" customHeight="1" x14ac:dyDescent="0.35">
      <c r="A96" s="21"/>
      <c r="B96" s="21"/>
      <c r="C96" s="21"/>
    </row>
    <row r="97" spans="1:3" ht="30" customHeight="1" x14ac:dyDescent="0.35">
      <c r="A97" s="21"/>
      <c r="B97" s="21"/>
      <c r="C97" s="21"/>
    </row>
    <row r="1126" spans="1:1" ht="30" customHeight="1" x14ac:dyDescent="0.3">
      <c r="A1126" s="48" t="s">
        <v>54</v>
      </c>
    </row>
  </sheetData>
  <mergeCells count="10">
    <mergeCell ref="A1:I1"/>
    <mergeCell ref="A74:H75"/>
    <mergeCell ref="B40:H40"/>
    <mergeCell ref="B2:C2"/>
    <mergeCell ref="D2:E2"/>
    <mergeCell ref="A43:A45"/>
    <mergeCell ref="A72:H73"/>
    <mergeCell ref="F2:G2"/>
    <mergeCell ref="A65:J65"/>
    <mergeCell ref="H2:I2"/>
  </mergeCells>
  <phoneticPr fontId="0" type="noConversion"/>
  <printOptions horizontalCentered="1"/>
  <pageMargins left="0.25" right="0.25" top="0.25" bottom="0.25" header="0.3" footer="0.3"/>
  <pageSetup scale="61" orientation="landscape" useFirstPageNumber="1" r:id="rId1"/>
  <headerFooter alignWithMargins="0"/>
  <ignoredErrors>
    <ignoredError sqref="C47 H67:H70" formula="1"/>
    <ignoredError sqref="G43:G51 D7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4" t="s">
        <v>10</v>
      </c>
      <c r="C1" s="5"/>
      <c r="D1" s="10"/>
      <c r="E1" s="10"/>
    </row>
    <row r="2" spans="2:5" x14ac:dyDescent="0.2">
      <c r="B2" s="4" t="s">
        <v>11</v>
      </c>
      <c r="C2" s="5"/>
      <c r="D2" s="10"/>
      <c r="E2" s="10"/>
    </row>
    <row r="3" spans="2:5" x14ac:dyDescent="0.2">
      <c r="B3" s="6"/>
      <c r="C3" s="6"/>
      <c r="D3" s="11"/>
      <c r="E3" s="11"/>
    </row>
    <row r="4" spans="2:5" ht="38.25" x14ac:dyDescent="0.2">
      <c r="B4" s="7" t="s">
        <v>12</v>
      </c>
      <c r="C4" s="6"/>
      <c r="D4" s="11"/>
      <c r="E4" s="11"/>
    </row>
    <row r="5" spans="2:5" x14ac:dyDescent="0.2">
      <c r="B5" s="6"/>
      <c r="C5" s="6"/>
      <c r="D5" s="11"/>
      <c r="E5" s="11"/>
    </row>
    <row r="6" spans="2:5" x14ac:dyDescent="0.2">
      <c r="B6" s="4" t="s">
        <v>13</v>
      </c>
      <c r="C6" s="5"/>
      <c r="D6" s="10"/>
      <c r="E6" s="12" t="s">
        <v>14</v>
      </c>
    </row>
    <row r="7" spans="2:5" ht="13.5" thickBot="1" x14ac:dyDescent="0.25">
      <c r="B7" s="6"/>
      <c r="C7" s="6"/>
      <c r="D7" s="11"/>
      <c r="E7" s="11"/>
    </row>
    <row r="8" spans="2:5" ht="39" thickBot="1" x14ac:dyDescent="0.25">
      <c r="B8" s="8" t="s">
        <v>15</v>
      </c>
      <c r="C8" s="9"/>
      <c r="D8" s="13"/>
      <c r="E8" s="14">
        <v>107</v>
      </c>
    </row>
    <row r="9" spans="2:5" x14ac:dyDescent="0.2">
      <c r="B9" s="6"/>
      <c r="C9" s="6"/>
      <c r="D9" s="11"/>
      <c r="E9" s="11"/>
    </row>
    <row r="10" spans="2:5" x14ac:dyDescent="0.2">
      <c r="B10" s="6"/>
      <c r="C10" s="6"/>
      <c r="D10" s="11"/>
      <c r="E10"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F0F2CBD8FA6B429C715D5B5D143AB1" ma:contentTypeVersion="3" ma:contentTypeDescription="Create a new document." ma:contentTypeScope="" ma:versionID="4d34bb24ccae9e34957950de1858bb37">
  <xsd:schema xmlns:xsd="http://www.w3.org/2001/XMLSchema" xmlns:xs="http://www.w3.org/2001/XMLSchema" xmlns:p="http://schemas.microsoft.com/office/2006/metadata/properties" xmlns:ns1="http://schemas.microsoft.com/sharepoint/v3" xmlns:ns2="f35bbfaa-726b-4cd5-abc2-07e08ccd3195" targetNamespace="http://schemas.microsoft.com/office/2006/metadata/properties" ma:root="true" ma:fieldsID="2eb9c1cdae4d90cdb8564109812a8684" ns1:_="" ns2:_="">
    <xsd:import namespace="http://schemas.microsoft.com/sharepoint/v3"/>
    <xsd:import namespace="f35bbfaa-726b-4cd5-abc2-07e08ccd319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5bbfaa-726b-4cd5-abc2-07e08ccd319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C619D3D-D7BC-46F7-8FCF-2961445F0357}">
  <ds:schemaRefs>
    <ds:schemaRef ds:uri="http://schemas.microsoft.com/sharepoint/v3/contenttype/forms"/>
  </ds:schemaRefs>
</ds:datastoreItem>
</file>

<file path=customXml/itemProps2.xml><?xml version="1.0" encoding="utf-8"?>
<ds:datastoreItem xmlns:ds="http://schemas.openxmlformats.org/officeDocument/2006/customXml" ds:itemID="{57302CE2-1D6A-453D-AB96-2E160E31C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35bbfaa-726b-4cd5-abc2-07e08ccd3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D42C5-14B3-4B54-A559-EE73454A07DA}">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schemas.microsoft.com/sharepoint/v3"/>
    <ds:schemaRef ds:uri="http://purl.org/dc/terms/"/>
    <ds:schemaRef ds:uri="f35bbfaa-726b-4cd5-abc2-07e08ccd319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Scenarios</vt:lpstr>
      <vt:lpstr>Compatibility Report</vt:lpstr>
      <vt:lpstr>Scenarios!Print_Area</vt:lpstr>
    </vt:vector>
  </TitlesOfParts>
  <Company>MCC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Bussoff</dc:creator>
  <cp:lastModifiedBy>Stephen Benson</cp:lastModifiedBy>
  <cp:lastPrinted>2023-06-28T14:43:22Z</cp:lastPrinted>
  <dcterms:created xsi:type="dcterms:W3CDTF">2002-07-30T21:26:11Z</dcterms:created>
  <dcterms:modified xsi:type="dcterms:W3CDTF">2023-08-02T21:09:24Z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0x0101002FF0F2CBD8FA6B429C715D5B5D143AB1</vt:lpwstr>
  </property>
</Properties>
</file>