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H:\BOT\January 2024\"/>
    </mc:Choice>
  </mc:AlternateContent>
  <xr:revisionPtr revIDLastSave="0" documentId="13_ncr:1_{51989CEA-FC41-42AA-890A-2DA34007C3F1}" xr6:coauthVersionLast="36" xr6:coauthVersionMax="36" xr10:uidLastSave="{00000000-0000-0000-0000-000000000000}"/>
  <bookViews>
    <workbookView xWindow="0" yWindow="0" windowWidth="28800" windowHeight="12225" tabRatio="601" activeTab="2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L8" i="16" l="1"/>
  <c r="C8" i="16"/>
  <c r="B8" i="16"/>
  <c r="B9" i="9"/>
  <c r="B10" i="9"/>
  <c r="F12" i="15" l="1"/>
  <c r="B20" i="9"/>
  <c r="B30" i="9"/>
  <c r="C202" i="13" l="1"/>
  <c r="P22" i="16"/>
  <c r="K22" i="16"/>
  <c r="F22" i="16"/>
  <c r="C28" i="9" l="1"/>
  <c r="C16" i="9"/>
  <c r="D38" i="15" l="1"/>
  <c r="F38" i="15" l="1"/>
  <c r="E21" i="9" l="1"/>
  <c r="L24" i="16" l="1"/>
  <c r="M24" i="16"/>
  <c r="N24" i="16"/>
  <c r="O24" i="16"/>
  <c r="E14" i="16" l="1"/>
  <c r="D14" i="16"/>
  <c r="C14" i="16"/>
  <c r="B14" i="16"/>
  <c r="F18" i="16" l="1"/>
  <c r="F19" i="16"/>
  <c r="F20" i="16"/>
  <c r="F21" i="16"/>
  <c r="F23" i="16"/>
  <c r="F17" i="16"/>
  <c r="F9" i="16"/>
  <c r="F10" i="16"/>
  <c r="F11" i="16"/>
  <c r="F12" i="16"/>
  <c r="F13" i="16"/>
  <c r="F8" i="16"/>
  <c r="E24" i="16"/>
  <c r="E25" i="16" s="1"/>
  <c r="C24" i="16"/>
  <c r="C25" i="16" s="1"/>
  <c r="D24" i="16"/>
  <c r="G24" i="16"/>
  <c r="H24" i="16"/>
  <c r="I24" i="16"/>
  <c r="J24" i="16"/>
  <c r="B24" i="16"/>
  <c r="F14" i="16" l="1"/>
  <c r="P23" i="16"/>
  <c r="K23" i="16"/>
  <c r="F24" i="16"/>
  <c r="C38" i="15" l="1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4" i="16" l="1"/>
  <c r="J25" i="16"/>
  <c r="P18" i="16" l="1"/>
  <c r="P19" i="16"/>
  <c r="P20" i="16"/>
  <c r="P21" i="16"/>
  <c r="P17" i="16"/>
  <c r="P15" i="16"/>
  <c r="O14" i="16"/>
  <c r="P24" i="16" l="1"/>
  <c r="O25" i="16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D25" i="16"/>
  <c r="N14" i="16"/>
  <c r="B25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5" i="16"/>
  <c r="G25" i="16"/>
  <c r="I25" i="16"/>
  <c r="C54" i="15"/>
  <c r="F25" i="16"/>
  <c r="H12" i="15"/>
  <c r="G12" i="15"/>
  <c r="E16" i="9"/>
  <c r="I43" i="15"/>
  <c r="H43" i="15"/>
  <c r="L25" i="16"/>
  <c r="D16" i="9"/>
  <c r="H25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5" i="16" l="1"/>
  <c r="G52" i="15"/>
  <c r="I52" i="15"/>
  <c r="H46" i="15"/>
  <c r="H52" i="15" s="1"/>
  <c r="G46" i="15"/>
  <c r="I46" i="15"/>
  <c r="I36" i="15"/>
  <c r="H36" i="15"/>
  <c r="H38" i="15" s="1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M14" i="16" l="1"/>
  <c r="M25" i="16" s="1"/>
  <c r="P14" i="16" l="1"/>
  <c r="P25" i="16" s="1"/>
</calcChain>
</file>

<file path=xl/sharedStrings.xml><?xml version="1.0" encoding="utf-8"?>
<sst xmlns="http://schemas.openxmlformats.org/spreadsheetml/2006/main" count="528" uniqueCount="410">
  <si>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</si>
  <si>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</si>
  <si>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</si>
  <si>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</si>
  <si>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</si>
  <si>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</si>
  <si>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</si>
  <si>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</si>
  <si>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</si>
  <si>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</si>
  <si>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</si>
  <si>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</si>
  <si>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</si>
  <si>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</si>
  <si>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</si>
  <si>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</si>
  <si>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</si>
  <si>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</si>
  <si>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</si>
  <si>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</si>
  <si>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</si>
  <si>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</si>
  <si>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</si>
  <si>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</si>
  <si>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</si>
  <si>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</si>
  <si>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</si>
  <si>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</si>
  <si>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</si>
  <si>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</si>
  <si>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</si>
  <si>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</si>
  <si>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</si>
  <si>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</si>
  <si>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</si>
  <si>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</si>
  <si>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</si>
  <si>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</si>
  <si>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</si>
  <si>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</si>
  <si>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</si>
  <si>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</si>
  <si>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</si>
  <si>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</si>
  <si>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</si>
  <si>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</si>
  <si>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</si>
  <si>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</si>
  <si>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</si>
  <si>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</si>
  <si>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</si>
  <si>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</si>
  <si>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</si>
  <si>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</si>
  <si>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</si>
  <si>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</si>
  <si>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</si>
  <si>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</si>
  <si>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</si>
  <si>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</si>
  <si>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</si>
  <si>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</si>
  <si>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</si>
  <si>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</si>
  <si>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</si>
  <si>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</si>
  <si>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</si>
  <si>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</si>
  <si>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</si>
  <si>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</si>
  <si>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</si>
  <si>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</si>
  <si>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</si>
  <si>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</si>
  <si>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</si>
  <si>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</si>
  <si>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</si>
  <si>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</si>
  <si>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</si>
  <si>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</si>
  <si>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</si>
  <si>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</si>
  <si>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</si>
  <si>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</si>
  <si>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</si>
  <si>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</si>
  <si>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</si>
  <si>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</si>
  <si>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</si>
  <si>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</si>
  <si>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</si>
  <si>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</si>
  <si>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</si>
  <si>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</si>
  <si>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</si>
  <si>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</si>
  <si>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</si>
  <si>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</si>
  <si>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</si>
  <si>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</si>
  <si>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</si>
  <si>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</si>
  <si>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</si>
  <si>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</si>
  <si>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</si>
  <si>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</si>
  <si>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</si>
  <si>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</si>
  <si>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</si>
  <si>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</si>
  <si>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</si>
  <si>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Ricoh USA, Inc</t>
  </si>
  <si>
    <t>Ronnie G. Brooks</t>
  </si>
  <si>
    <t>Follett Higher Education Group</t>
  </si>
  <si>
    <t>Community Health-Supplies</t>
  </si>
  <si>
    <t>Hugo Sierra</t>
  </si>
  <si>
    <t>YBP Library Services</t>
  </si>
  <si>
    <t>Bar None Country Store</t>
  </si>
  <si>
    <t>Biology-Supplies</t>
  </si>
  <si>
    <t>2022/2023</t>
  </si>
  <si>
    <t>Sunbeam Foods, Inc</t>
  </si>
  <si>
    <t>Nursing-Supplies</t>
  </si>
  <si>
    <t>State Comptroller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</si>
  <si>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</si>
  <si>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</si>
  <si>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</si>
  <si>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</si>
  <si>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</si>
  <si>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</si>
  <si>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</si>
  <si>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</si>
  <si>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</si>
  <si>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</si>
  <si>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</si>
  <si>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</si>
  <si>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</si>
  <si>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Shell Energy Solutions</t>
  </si>
  <si>
    <t>Thomson Reuters-West</t>
  </si>
  <si>
    <t>ISS-Internet Services</t>
  </si>
  <si>
    <t>Central Duplicating-Copier Leases</t>
  </si>
  <si>
    <t>Green Life Interiors</t>
  </si>
  <si>
    <t>Dupuy Oxygen &amp; Supply Co.</t>
  </si>
  <si>
    <t>Steven W. Wenzel</t>
  </si>
  <si>
    <t>Shauntoniqua C. Clayton</t>
  </si>
  <si>
    <t>Hole in the Roof Marketing</t>
  </si>
  <si>
    <t>Firmin Business Forms, Inc.</t>
  </si>
  <si>
    <t>Auto-Chlor System</t>
  </si>
  <si>
    <t>Jason N. Ehler</t>
  </si>
  <si>
    <t>SBDC-Travel</t>
  </si>
  <si>
    <t>Texas Golf Karts</t>
  </si>
  <si>
    <t>P&amp;E Mechanical Contractors LLC</t>
  </si>
  <si>
    <t>Esquire of Texas</t>
  </si>
  <si>
    <t>Joe W Fly Co., Inc</t>
  </si>
  <si>
    <t>Ingram Library Services, Inc.</t>
  </si>
  <si>
    <t>TK Elevator Corporation</t>
  </si>
  <si>
    <t>MCC Foundation</t>
  </si>
  <si>
    <t>Ranch-Farrier Services</t>
  </si>
  <si>
    <t>Chemistry-Supplies</t>
  </si>
  <si>
    <t>Ridgewood Country Club</t>
  </si>
  <si>
    <t>Art-Supplies</t>
  </si>
  <si>
    <t>Tuition--Non Credit VOC</t>
  </si>
  <si>
    <t>Tuition--Non/Credit Community Programs</t>
  </si>
  <si>
    <t>Health Professions-Immunization Tracking</t>
  </si>
  <si>
    <t>Marighny E. Dutton</t>
  </si>
  <si>
    <t>Samantha R. Henry</t>
  </si>
  <si>
    <t>Courtney Watson</t>
  </si>
  <si>
    <t>Dylan T. Mahanay</t>
  </si>
  <si>
    <t>2023/2024</t>
  </si>
  <si>
    <t>Budget</t>
  </si>
  <si>
    <t>Bain Paper Company</t>
  </si>
  <si>
    <t>Athletics-Supplies</t>
  </si>
  <si>
    <t>Johnson Roofing, Inc.</t>
  </si>
  <si>
    <t>HEB Food Store</t>
  </si>
  <si>
    <t>Womens Basketball-Student Meals</t>
  </si>
  <si>
    <t>Vet Tech-Supplies</t>
  </si>
  <si>
    <t>English-Instructional Mileage</t>
  </si>
  <si>
    <t>Alliance Electrical Group</t>
  </si>
  <si>
    <t>Award Specialties</t>
  </si>
  <si>
    <t>FedEx</t>
  </si>
  <si>
    <t>Cintas Corporation</t>
  </si>
  <si>
    <t>CE-Mileage</t>
  </si>
  <si>
    <t>ConServe</t>
  </si>
  <si>
    <t>Dell, Inc</t>
  </si>
  <si>
    <t>Continuing Education-Corporate Training</t>
  </si>
  <si>
    <t>Summit Electric Supply Co</t>
  </si>
  <si>
    <t>Extraco Events Center</t>
  </si>
  <si>
    <t>Commencement-Facility Rental</t>
  </si>
  <si>
    <t>OVH US LLC</t>
  </si>
  <si>
    <t>Baseball-Supplies</t>
  </si>
  <si>
    <t>Hewlett Packard</t>
  </si>
  <si>
    <t>The Tire House</t>
  </si>
  <si>
    <t>Colors of Texas</t>
  </si>
  <si>
    <t>ISS-Supplies</t>
  </si>
  <si>
    <t>Athens Publishing</t>
  </si>
  <si>
    <t>Government-Instructional Mileage</t>
  </si>
  <si>
    <t>Felicia Gladden</t>
  </si>
  <si>
    <t>North Waco Tropical Fish</t>
  </si>
  <si>
    <t>Dr. Tonya M. Trepinski-Ochoa</t>
  </si>
  <si>
    <t>History-Instructional Mileage</t>
  </si>
  <si>
    <t>Donald R. Keltner</t>
  </si>
  <si>
    <t>Jeremy S. Leatham</t>
  </si>
  <si>
    <t>Matheson Tri-Gas, Inc</t>
  </si>
  <si>
    <t>Child Development-Telephone</t>
  </si>
  <si>
    <t>Sandy J. Butler</t>
  </si>
  <si>
    <t>CE-Instructional Supplies</t>
  </si>
  <si>
    <t>Colin P. Porter</t>
  </si>
  <si>
    <t>Nov</t>
  </si>
  <si>
    <t>CDARS 13-week matures 1/11/24</t>
  </si>
  <si>
    <t>Texas Workforce Commission</t>
  </si>
  <si>
    <t>World Design Marketing</t>
  </si>
  <si>
    <t>BSN Sports, LLC</t>
  </si>
  <si>
    <t>Foundation-Emarket Donations</t>
  </si>
  <si>
    <t>Foundation-Audit Services</t>
  </si>
  <si>
    <t>Pocket Nurse</t>
  </si>
  <si>
    <t>Mail Services-Postage</t>
  </si>
  <si>
    <t>Womens Basketball-Supplies</t>
  </si>
  <si>
    <t>Marucci Sports</t>
  </si>
  <si>
    <t>Lighthouse Streaming</t>
  </si>
  <si>
    <t>Athletics-Video Streaming</t>
  </si>
  <si>
    <t>ISS-Monthly Printer Service</t>
  </si>
  <si>
    <t>ISS-Cloud Storage</t>
  </si>
  <si>
    <t>NEI Datacom</t>
  </si>
  <si>
    <t>Castle Branch Inc</t>
  </si>
  <si>
    <t>Technology for Education</t>
  </si>
  <si>
    <t>Paula S. Swope</t>
  </si>
  <si>
    <t>Ranch-Show Judge</t>
  </si>
  <si>
    <t>Worth Hydrochem of Central TX</t>
  </si>
  <si>
    <t>TACE</t>
  </si>
  <si>
    <t>CE-Conference Fees</t>
  </si>
  <si>
    <t>Cicada Outdoor Living</t>
  </si>
  <si>
    <t>Wolfe Wholesale Florist, Inc.</t>
  </si>
  <si>
    <t>Miranda Jo Ballentine</t>
  </si>
  <si>
    <t>CDW Government, Inc</t>
  </si>
  <si>
    <t>Paralegal-Software Subscription</t>
  </si>
  <si>
    <t>Britt N. Craig</t>
  </si>
  <si>
    <t>Christopher D. Rose</t>
  </si>
  <si>
    <t>Prof Dev-Travel</t>
  </si>
  <si>
    <t>Molly Hunt</t>
  </si>
  <si>
    <t>Lydia M. Bratcher</t>
  </si>
  <si>
    <t>Alumni-Supplies</t>
  </si>
  <si>
    <t>William H. Lockhart</t>
  </si>
  <si>
    <t>Sociology-Instructional Mileage</t>
  </si>
  <si>
    <t>Dalton L. Jaggars</t>
  </si>
  <si>
    <t>TxTag</t>
  </si>
  <si>
    <t>Upward Bound-Travel</t>
  </si>
  <si>
    <t>Allison L. Halbert</t>
  </si>
  <si>
    <t>Jaynes, Reitmeier, Boyd &amp; Therrell P.C.</t>
  </si>
  <si>
    <t>Dec</t>
  </si>
  <si>
    <t>Nov '23/Dec '23</t>
  </si>
  <si>
    <t>Four months or 33.33% into the fiscal year</t>
  </si>
  <si>
    <t>Thru Dec 2022</t>
  </si>
  <si>
    <t>Thru Dec 2023</t>
  </si>
  <si>
    <t>Dec '22/Dec '23</t>
  </si>
  <si>
    <t>Dec '23/Budget</t>
  </si>
  <si>
    <t>Accounts Receivable-Financial Aid</t>
  </si>
  <si>
    <t>Citibank</t>
  </si>
  <si>
    <t>Departmental Charges-Procurement Card</t>
  </si>
  <si>
    <t>MTA-Re-roofing</t>
  </si>
  <si>
    <t>MCC-Make Ready</t>
  </si>
  <si>
    <t>Bookstore-Financial Aid</t>
  </si>
  <si>
    <t>Laerdal Medical Corporation</t>
  </si>
  <si>
    <t>Nursing-Nursing Annes</t>
  </si>
  <si>
    <t>ATDS</t>
  </si>
  <si>
    <t>Workforce-Truck Driving School</t>
  </si>
  <si>
    <t>Athletics-Student Housing</t>
  </si>
  <si>
    <t>THECB</t>
  </si>
  <si>
    <t>Workstudy Mentorship-Return of Unspent Funds</t>
  </si>
  <si>
    <t>FH ARC Abatement</t>
  </si>
  <si>
    <t>Asbestos Abatement-Ranch House</t>
  </si>
  <si>
    <t>Supplies-Department Charges</t>
  </si>
  <si>
    <t>Financial Services-Audit</t>
  </si>
  <si>
    <t>Audacy Operations Inc</t>
  </si>
  <si>
    <t>ISS-Software License Upgrade</t>
  </si>
  <si>
    <t>Texas AirSystems LLC</t>
  </si>
  <si>
    <t>Central Utilities-Boiler Maintenance</t>
  </si>
  <si>
    <t>Compact Construction Equipment</t>
  </si>
  <si>
    <t>Ranch-Riding Lawnmower</t>
  </si>
  <si>
    <t>UWorld</t>
  </si>
  <si>
    <t>Nursing-Self Assessment Tests</t>
  </si>
  <si>
    <t>Medical Shipment LLC</t>
  </si>
  <si>
    <t>Nursing-LVN Spring Totes</t>
  </si>
  <si>
    <t>ModernThink LLC</t>
  </si>
  <si>
    <t>Research &amp; Planning-Surveys</t>
  </si>
  <si>
    <t>Hungate Hay Farm</t>
  </si>
  <si>
    <t>Ranch-Hay Bales</t>
  </si>
  <si>
    <t>Central Duplicating-Supplies</t>
  </si>
  <si>
    <t>Environmental Concerns, Inc.</t>
  </si>
  <si>
    <t>Ranch-Asbestor Abatement</t>
  </si>
  <si>
    <t>Myatt Fuels LLC</t>
  </si>
  <si>
    <t>CAHIIM</t>
  </si>
  <si>
    <t>Health Information Technology-Accreditation Fee</t>
  </si>
  <si>
    <t>Nov 2023 Sales Tax</t>
  </si>
  <si>
    <t>Coca-Cola Southwest Beverages</t>
  </si>
  <si>
    <t>Sarah Garcia</t>
  </si>
  <si>
    <t>Dance-Jazz Nationals Choreography</t>
  </si>
  <si>
    <t>Mens Basketball-Student Meal Cards</t>
  </si>
  <si>
    <t>ISS-Employee Purchase</t>
  </si>
  <si>
    <t>JRCERT</t>
  </si>
  <si>
    <t>Radiography-Annual Fee</t>
  </si>
  <si>
    <t>MLC CAD Systems LLC</t>
  </si>
  <si>
    <t>Engineering-Software Renewal</t>
  </si>
  <si>
    <t>Kleen-Air</t>
  </si>
  <si>
    <t>Compansol</t>
  </si>
  <si>
    <t>MEOC-Supplies</t>
  </si>
  <si>
    <t>Texans Lawn and Landscape</t>
  </si>
  <si>
    <t>President's Office-Christmas Light Installation</t>
  </si>
  <si>
    <t>Sew &amp; Quilt Store</t>
  </si>
  <si>
    <t>Theatre-Supplies</t>
  </si>
  <si>
    <t>Trautschold Millwork, LTD.</t>
  </si>
  <si>
    <t>Accounts Receivable-Upper Cabinets Back Wall</t>
  </si>
  <si>
    <t>Central Duplicating-Business Cards</t>
  </si>
  <si>
    <t>Thomas C. Proctor</t>
  </si>
  <si>
    <t>Perkins-Travel</t>
  </si>
  <si>
    <t>Jennifer L. Adams</t>
  </si>
  <si>
    <t>Ranch-Clinician &amp; Judge</t>
  </si>
  <si>
    <t>Cengage Learning</t>
  </si>
  <si>
    <t>Commencement-Facillity Rental</t>
  </si>
  <si>
    <t>Otsmar J. Villarroel</t>
  </si>
  <si>
    <t>TASB, Inc</t>
  </si>
  <si>
    <t>Richards Supply Company</t>
  </si>
  <si>
    <t>Erik S. Emblem</t>
  </si>
  <si>
    <t>NAEP</t>
  </si>
  <si>
    <t>Auxiliary Services-Membership Dues</t>
  </si>
  <si>
    <t>AHEAD</t>
  </si>
  <si>
    <t>Accommodations/Title IX-Memberships &amp; Dues</t>
  </si>
  <si>
    <t>Accounts Receivable-Collection Fees</t>
  </si>
  <si>
    <t>Celtex Pipes and Drum</t>
  </si>
  <si>
    <t>Fall Commencement-Music</t>
  </si>
  <si>
    <t>Occupational Therapy-Drug Screening</t>
  </si>
  <si>
    <t>Ranch-Horse Show Secretary</t>
  </si>
  <si>
    <t>Association for Student Conduc</t>
  </si>
  <si>
    <t>Accommodations/Title IX-Conf Fees</t>
  </si>
  <si>
    <t>Commencement-Supplies</t>
  </si>
  <si>
    <t>MicroTech Microscope Services</t>
  </si>
  <si>
    <t>Vet Tech-Microscope Maintenance</t>
  </si>
  <si>
    <t>Foundation-Advertising</t>
  </si>
  <si>
    <t>The Backyard Bar Stage and Gri</t>
  </si>
  <si>
    <t>Music-Advertising</t>
  </si>
  <si>
    <t>Greater Hewitt Chamber of</t>
  </si>
  <si>
    <t>Sheryl D. Victorian</t>
  </si>
  <si>
    <t>Commencement Speaker</t>
  </si>
  <si>
    <t>Kodak Alaris, Inc</t>
  </si>
  <si>
    <t>Student Records-Service Contract Renewal</t>
  </si>
  <si>
    <t>Conference Center-Supplies</t>
  </si>
  <si>
    <t>Steve Treese</t>
  </si>
  <si>
    <t>Continuing Education-Advertising</t>
  </si>
  <si>
    <t>Medsharps</t>
  </si>
  <si>
    <t>Nursing-Medical Waste Service</t>
  </si>
  <si>
    <t>David P. Davenport</t>
  </si>
  <si>
    <t>Economics-Instructional Mileage</t>
  </si>
  <si>
    <t>Richard D. Driver</t>
  </si>
  <si>
    <t>Jeremy L. Lehman</t>
  </si>
  <si>
    <t>Marcom-Supplies</t>
  </si>
  <si>
    <t>Kaitlyn T. Kent</t>
  </si>
  <si>
    <t>Womens Golf-Student Meals</t>
  </si>
  <si>
    <t>Philip J. Williams</t>
  </si>
  <si>
    <t>Music-Other Expenses</t>
  </si>
  <si>
    <t>Thumbs Up Complicance LLC</t>
  </si>
  <si>
    <t>Security-Database Subscription</t>
  </si>
  <si>
    <t>Kickstart CPR Training, LLC</t>
  </si>
  <si>
    <t>Business Management-Supplies</t>
  </si>
  <si>
    <t>Jasmine E. Khan</t>
  </si>
  <si>
    <t>Upward Bound-Seminar Speaker</t>
  </si>
  <si>
    <t>Kristen Schramm</t>
  </si>
  <si>
    <t>Child Studies &amp; Education-Instructional Mileage</t>
  </si>
  <si>
    <t>Purvis Industries</t>
  </si>
  <si>
    <t>Cozzini Bros., Inc.</t>
  </si>
  <si>
    <t>Jocelyn De Paz</t>
  </si>
  <si>
    <t>HSA-Supplies</t>
  </si>
  <si>
    <t>Jamie L. Volaski</t>
  </si>
  <si>
    <t>Ranch-Mileage</t>
  </si>
  <si>
    <t>Niko T. Weissenberger</t>
  </si>
  <si>
    <t>Smoot-Anderson Company, Inc.</t>
  </si>
  <si>
    <t>Zachary L. Cleere</t>
  </si>
  <si>
    <t>EMS-Travel</t>
  </si>
  <si>
    <t>Vincent A. Clark</t>
  </si>
  <si>
    <t>Human Resources-TWF Balance</t>
  </si>
  <si>
    <t>Justin W. Lawson</t>
  </si>
  <si>
    <t>PD-Travel</t>
  </si>
  <si>
    <t>Oliver Farrier Services LLC</t>
  </si>
  <si>
    <t>Resp Care-Instructional Mileage</t>
  </si>
  <si>
    <t>MLT Program-Instructional Mileage</t>
  </si>
  <si>
    <t>Custodial Supplies to ESEC</t>
  </si>
  <si>
    <t>Police Academy-Supplies</t>
  </si>
  <si>
    <t>Ranch-Open Show Judge</t>
  </si>
  <si>
    <t>Teachers Certification-Supplies</t>
  </si>
  <si>
    <t>Chad C. Hines</t>
  </si>
  <si>
    <t>CE-Instructional Mileage</t>
  </si>
  <si>
    <t>Human Services-Aquarium Maintenance</t>
  </si>
  <si>
    <t>Ms. Melinda J. Leazar</t>
  </si>
  <si>
    <t>Retirement Party-P. Hoffman</t>
  </si>
  <si>
    <t>Crime Scene Inc</t>
  </si>
  <si>
    <t>Latasha T. Davis</t>
  </si>
  <si>
    <t>CREW-Travel</t>
  </si>
  <si>
    <t>Sue Allen</t>
  </si>
  <si>
    <t>Vet Tech-Mileage</t>
  </si>
  <si>
    <t>Donna M. Mendoza</t>
  </si>
  <si>
    <t>Resp Care Tech-Mileage</t>
  </si>
  <si>
    <t>Alyssa K. Van Vleet</t>
  </si>
  <si>
    <t>Med Asst-Mileage</t>
  </si>
  <si>
    <t>Heather Davis</t>
  </si>
  <si>
    <t>PTA-Non travel related meals</t>
  </si>
  <si>
    <t>April Andreas</t>
  </si>
  <si>
    <t>HURI-Travel</t>
  </si>
  <si>
    <t>Library Services-Instutional Mileage</t>
  </si>
  <si>
    <t>VP Instruction-Postage</t>
  </si>
  <si>
    <t>Smartsense by Digi</t>
  </si>
  <si>
    <t>ISS-Plan-Biz Subscription</t>
  </si>
  <si>
    <t>Ranch</t>
  </si>
  <si>
    <t>Expenditures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</si>
</sst>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166" fontId="7" fillId="0" borderId="0" xfId="136" applyNumberFormat="1"/>
    <xf numFmtId="166" fontId="0" fillId="0" borderId="0" xfId="136" applyNumberFormat="1" applyFont="1"/>
    <xf numFmtId="168" fontId="7" fillId="0" borderId="0" xfId="144" applyNumberFormat="1" applyFont="1"/>
    <xf numFmtId="166" fontId="7" fillId="0" borderId="0" xfId="136" applyNumberForma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166" fontId="7" fillId="0" borderId="0" xfId="0" applyNumberFormat="1" applyFont="1"/>
    <xf numFmtId="37" fontId="7" fillId="0" borderId="26" xfId="0" applyNumberFormat="1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9" fillId="57" borderId="0" xfId="0" applyFont="1" applyFill="1" applyBorder="1" applyAlignment="1">
      <alignment horizontal="center"/>
    </xf>
    <xf numFmtId="0" fontId="0" fillId="57" borderId="0" xfId="0" applyFill="1"/>
    <xf numFmtId="0" fontId="31" fillId="57" borderId="0" xfId="0" applyFont="1" applyFill="1" applyBorder="1" applyAlignment="1">
      <alignment horizontal="center"/>
    </xf>
    <xf numFmtId="0" fontId="32" fillId="57" borderId="0" xfId="0" applyFont="1" applyFill="1"/>
    <xf numFmtId="0" fontId="10" fillId="57" borderId="16" xfId="0" applyFont="1" applyFill="1" applyBorder="1" applyAlignment="1">
      <alignment horizontal="centerContinuous"/>
    </xf>
    <xf numFmtId="0" fontId="32" fillId="57" borderId="16" xfId="0" applyFont="1" applyFill="1" applyBorder="1"/>
    <xf numFmtId="0" fontId="33" fillId="57" borderId="12" xfId="0" applyFont="1" applyFill="1" applyBorder="1"/>
    <xf numFmtId="0" fontId="26" fillId="57" borderId="12" xfId="0" applyFont="1" applyFill="1" applyBorder="1"/>
    <xf numFmtId="0" fontId="26" fillId="59" borderId="12" xfId="0" applyFont="1" applyFill="1" applyBorder="1"/>
    <xf numFmtId="0" fontId="26" fillId="58" borderId="12" xfId="0" applyFont="1" applyFill="1" applyBorder="1"/>
    <xf numFmtId="0" fontId="7" fillId="57" borderId="12" xfId="0" applyFont="1" applyFill="1" applyBorder="1" applyAlignment="1">
      <alignment horizontal="left" indent="1"/>
    </xf>
    <xf numFmtId="165" fontId="26" fillId="57" borderId="12" xfId="149" applyFont="1" applyFill="1" applyBorder="1"/>
    <xf numFmtId="165" fontId="26" fillId="59" borderId="12" xfId="149" applyFont="1" applyFill="1" applyBorder="1"/>
    <xf numFmtId="165" fontId="7" fillId="57" borderId="12" xfId="149" applyFont="1" applyFill="1" applyBorder="1"/>
    <xf numFmtId="165" fontId="26" fillId="58" borderId="12" xfId="149" applyFont="1" applyFill="1" applyBorder="1"/>
    <xf numFmtId="165" fontId="7" fillId="57" borderId="12" xfId="297" applyFont="1" applyFill="1" applyBorder="1"/>
    <xf numFmtId="0" fontId="26" fillId="57" borderId="12" xfId="0" applyFont="1" applyFill="1" applyBorder="1" applyAlignment="1">
      <alignment horizontal="left" indent="1"/>
    </xf>
    <xf numFmtId="37" fontId="26" fillId="57" borderId="12" xfId="143" applyNumberFormat="1" applyFont="1" applyFill="1" applyBorder="1"/>
    <xf numFmtId="37" fontId="26" fillId="59" borderId="12" xfId="0" applyNumberFormat="1" applyFont="1" applyFill="1" applyBorder="1"/>
    <xf numFmtId="37" fontId="26" fillId="58" borderId="12" xfId="136" applyNumberFormat="1" applyFont="1" applyFill="1" applyBorder="1"/>
    <xf numFmtId="37" fontId="7" fillId="57" borderId="12" xfId="291" applyNumberFormat="1" applyFont="1" applyFill="1" applyBorder="1"/>
    <xf numFmtId="0" fontId="33" fillId="57" borderId="44" xfId="0" applyFont="1" applyFill="1" applyBorder="1"/>
    <xf numFmtId="37" fontId="9" fillId="57" borderId="44" xfId="143" applyNumberFormat="1" applyFont="1" applyFill="1" applyBorder="1"/>
    <xf numFmtId="37" fontId="9" fillId="58" borderId="44" xfId="143" applyNumberFormat="1" applyFont="1" applyFill="1" applyBorder="1"/>
    <xf numFmtId="37" fontId="9" fillId="58" borderId="44" xfId="136" applyNumberFormat="1" applyFont="1" applyFill="1" applyBorder="1"/>
    <xf numFmtId="37" fontId="26" fillId="57" borderId="44" xfId="143" applyNumberFormat="1" applyFont="1" applyFill="1" applyBorder="1"/>
    <xf numFmtId="37" fontId="26" fillId="58" borderId="44" xfId="143" applyNumberFormat="1" applyFont="1" applyFill="1" applyBorder="1"/>
    <xf numFmtId="37" fontId="26" fillId="58" borderId="12" xfId="143" applyNumberFormat="1" applyFont="1" applyFill="1" applyBorder="1"/>
    <xf numFmtId="0" fontId="7" fillId="57" borderId="10" xfId="0" applyFont="1" applyFill="1" applyBorder="1" applyAlignment="1">
      <alignment horizontal="left" indent="1"/>
    </xf>
    <xf numFmtId="37" fontId="26" fillId="57" borderId="10" xfId="143" applyNumberFormat="1" applyFont="1" applyFill="1" applyBorder="1"/>
    <xf numFmtId="37" fontId="26" fillId="58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37" fontId="9" fillId="58" borderId="10" xfId="143" applyNumberFormat="1" applyFont="1" applyFill="1" applyBorder="1"/>
    <xf numFmtId="0" fontId="8" fillId="57" borderId="10" xfId="0" applyFont="1" applyFill="1" applyBorder="1"/>
    <xf numFmtId="165" fontId="33" fillId="57" borderId="10" xfId="144" applyNumberFormat="1" applyFont="1" applyFill="1" applyBorder="1" applyAlignment="1">
      <alignment horizontal="right"/>
    </xf>
    <xf numFmtId="165" fontId="33" fillId="58" borderId="10" xfId="144" applyNumberFormat="1" applyFont="1" applyFill="1" applyBorder="1"/>
    <xf numFmtId="165" fontId="11" fillId="57" borderId="0" xfId="0" applyNumberFormat="1" applyFont="1" applyFill="1"/>
    <xf numFmtId="166" fontId="26" fillId="57" borderId="0" xfId="136" applyNumberFormat="1" applyFont="1" applyFill="1"/>
    <xf numFmtId="165" fontId="26" fillId="58" borderId="12" xfId="0" applyNumberFormat="1" applyFont="1" applyFill="1" applyBorder="1" applyAlignment="1">
      <alignment horizontal="right"/>
    </xf>
    <xf numFmtId="37" fontId="26" fillId="58" borderId="12" xfId="0" applyNumberFormat="1" applyFont="1" applyFill="1" applyBorder="1"/>
    <xf numFmtId="165" fontId="33" fillId="58" borderId="10" xfId="144" applyNumberFormat="1" applyFont="1" applyFill="1" applyBorder="1" applyAlignment="1">
      <alignment horizontal="right"/>
    </xf>
    <xf numFmtId="0" fontId="32" fillId="60" borderId="44" xfId="0" applyFont="1" applyFill="1" applyBorder="1"/>
    <xf numFmtId="17" fontId="8" fillId="60" borderId="49" xfId="0" applyNumberFormat="1" applyFont="1" applyFill="1" applyBorder="1" applyAlignment="1">
      <alignment horizontal="center"/>
    </xf>
    <xf numFmtId="17" fontId="8" fillId="60" borderId="50" xfId="0" applyNumberFormat="1" applyFont="1" applyFill="1" applyBorder="1" applyAlignment="1">
      <alignment horizontal="center"/>
    </xf>
    <xf numFmtId="17" fontId="8" fillId="60" borderId="51" xfId="0" applyNumberFormat="1" applyFont="1" applyFill="1" applyBorder="1" applyAlignment="1">
      <alignment horizontal="center"/>
    </xf>
    <xf numFmtId="17" fontId="8" fillId="60" borderId="49" xfId="0" quotePrefix="1" applyNumberFormat="1" applyFont="1" applyFill="1" applyBorder="1" applyAlignment="1">
      <alignment horizontal="center"/>
    </xf>
    <xf numFmtId="17" fontId="8" fillId="60" borderId="50" xfId="0" quotePrefix="1" applyNumberFormat="1" applyFont="1" applyFill="1" applyBorder="1" applyAlignment="1">
      <alignment horizontal="center"/>
    </xf>
    <xf numFmtId="17" fontId="8" fillId="60" borderId="51" xfId="0" quotePrefix="1" applyNumberFormat="1" applyFont="1" applyFill="1" applyBorder="1" applyAlignment="1">
      <alignment horizontal="center"/>
    </xf>
    <xf numFmtId="0" fontId="32" fillId="60" borderId="12" xfId="0" applyFont="1" applyFill="1" applyBorder="1"/>
    <xf numFmtId="0" fontId="8" fillId="60" borderId="8" xfId="0" applyFont="1" applyFill="1" applyBorder="1" applyAlignment="1">
      <alignment horizontal="center"/>
    </xf>
    <xf numFmtId="0" fontId="8" fillId="61" borderId="8" xfId="0" applyFont="1" applyFill="1" applyBorder="1" applyAlignment="1">
      <alignment horizontal="center"/>
    </xf>
    <xf numFmtId="0" fontId="32" fillId="60" borderId="10" xfId="0" applyFont="1" applyFill="1" applyBorder="1"/>
    <xf numFmtId="0" fontId="8" fillId="60" borderId="10" xfId="0" applyFont="1" applyFill="1" applyBorder="1" applyAlignment="1">
      <alignment horizontal="center"/>
    </xf>
    <xf numFmtId="0" fontId="8" fillId="61" borderId="10" xfId="0" applyFont="1" applyFill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866140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598170</xdr:colOff>
      <xdr:row>1</xdr:row>
      <xdr:rowOff>43815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66081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19841" y="0"/>
          <a:ext cx="4846320" cy="1097280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opLeftCell="A7" zoomScaleNormal="100" workbookViewId="0">
      <selection activeCell="B37" sqref="B37:E37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62"/>
      <c r="B1" s="162"/>
      <c r="C1" s="162"/>
      <c r="D1" s="162"/>
      <c r="E1" s="162"/>
    </row>
    <row r="2" spans="1:7" ht="15" customHeight="1" x14ac:dyDescent="0.25">
      <c r="A2" s="162" t="s">
        <v>0</v>
      </c>
      <c r="B2" s="162"/>
      <c r="C2" s="162"/>
      <c r="D2" s="162"/>
      <c r="E2" s="162"/>
    </row>
    <row r="3" spans="1:7" ht="15" customHeight="1" x14ac:dyDescent="0.25">
      <c r="A3" s="163">
        <v>45291</v>
      </c>
      <c r="B3" s="163"/>
      <c r="C3" s="163"/>
      <c r="D3" s="163"/>
      <c r="E3" s="163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247</v>
      </c>
      <c r="C5" s="2" t="s">
        <v>206</v>
      </c>
      <c r="D5" s="3" t="s">
        <v>247</v>
      </c>
      <c r="E5" s="4" t="s">
        <v>1</v>
      </c>
    </row>
    <row r="6" spans="1:7" ht="15" customHeight="1" x14ac:dyDescent="0.2">
      <c r="A6" s="1"/>
      <c r="B6" s="5">
        <v>2022</v>
      </c>
      <c r="C6" s="5">
        <v>2023</v>
      </c>
      <c r="D6" s="5">
        <v>2023</v>
      </c>
      <c r="E6" s="6" t="s">
        <v>248</v>
      </c>
    </row>
    <row r="7" spans="1:7" ht="15" customHeight="1" x14ac:dyDescent="0.2">
      <c r="A7" s="33" t="s">
        <v>2</v>
      </c>
      <c r="B7" s="16"/>
      <c r="C7" s="16"/>
      <c r="D7" s="1"/>
      <c r="E7" s="118"/>
    </row>
    <row r="8" spans="1:7" ht="15" customHeight="1" x14ac:dyDescent="0.2">
      <c r="A8" s="34"/>
      <c r="B8" s="16"/>
      <c r="C8" s="16"/>
      <c r="D8" s="1"/>
      <c r="E8" s="7"/>
    </row>
    <row r="9" spans="1:7" ht="15" customHeight="1" x14ac:dyDescent="0.2">
      <c r="A9" s="34" t="s">
        <v>74</v>
      </c>
      <c r="B9" s="145">
        <f>32515538-1900000</f>
        <v>30615538</v>
      </c>
      <c r="C9" s="139">
        <v>21650253</v>
      </c>
      <c r="D9" s="113">
        <v>27373957</v>
      </c>
      <c r="E9" s="119">
        <f>D9-C9</f>
        <v>5723704</v>
      </c>
      <c r="F9" s="17"/>
      <c r="G9" s="116"/>
    </row>
    <row r="10" spans="1:7" ht="15" customHeight="1" x14ac:dyDescent="0.2">
      <c r="A10" s="34" t="s">
        <v>73</v>
      </c>
      <c r="B10" s="144">
        <f>6103720+1900000</f>
        <v>8003720</v>
      </c>
      <c r="C10" s="140">
        <v>8680518</v>
      </c>
      <c r="D10" s="107">
        <v>9601525</v>
      </c>
      <c r="E10" s="98">
        <f t="shared" ref="E10:E14" si="0">D10-C10</f>
        <v>921007</v>
      </c>
      <c r="F10" s="156"/>
      <c r="G10" s="116"/>
    </row>
    <row r="11" spans="1:7" ht="15" customHeight="1" x14ac:dyDescent="0.2">
      <c r="A11" s="34" t="s">
        <v>3</v>
      </c>
      <c r="B11" s="143">
        <v>26009</v>
      </c>
      <c r="C11" s="79">
        <v>227</v>
      </c>
      <c r="D11" s="42">
        <v>-3321</v>
      </c>
      <c r="E11" s="98">
        <f t="shared" si="0"/>
        <v>-3548</v>
      </c>
      <c r="F11" s="19"/>
    </row>
    <row r="12" spans="1:7" ht="15" customHeight="1" x14ac:dyDescent="0.2">
      <c r="A12" s="34" t="s">
        <v>4</v>
      </c>
      <c r="B12" s="143">
        <v>2457</v>
      </c>
      <c r="C12" s="79">
        <v>28120</v>
      </c>
      <c r="D12" s="42">
        <v>28120</v>
      </c>
      <c r="E12" s="98">
        <f t="shared" si="0"/>
        <v>0</v>
      </c>
      <c r="F12" s="19"/>
      <c r="G12" s="137"/>
    </row>
    <row r="13" spans="1:7" ht="15" customHeight="1" x14ac:dyDescent="0.2">
      <c r="A13" s="86" t="s">
        <v>51</v>
      </c>
      <c r="B13" s="146">
        <v>4565609</v>
      </c>
      <c r="C13" s="79">
        <v>6956830</v>
      </c>
      <c r="D13" s="42">
        <v>6956830</v>
      </c>
      <c r="E13" s="98">
        <f t="shared" si="0"/>
        <v>0</v>
      </c>
      <c r="F13" s="101"/>
      <c r="G13" s="47"/>
    </row>
    <row r="14" spans="1:7" ht="15" customHeight="1" x14ac:dyDescent="0.2">
      <c r="A14" s="86" t="s">
        <v>54</v>
      </c>
      <c r="B14" s="148">
        <v>9239820</v>
      </c>
      <c r="C14" s="141">
        <v>5608379</v>
      </c>
      <c r="D14" s="97">
        <v>5608379</v>
      </c>
      <c r="E14" s="108">
        <f t="shared" si="0"/>
        <v>0</v>
      </c>
      <c r="G14" s="47"/>
    </row>
    <row r="15" spans="1:7" ht="15" customHeight="1" x14ac:dyDescent="0.2">
      <c r="A15" s="34"/>
      <c r="B15" s="79"/>
      <c r="C15" s="79"/>
      <c r="D15" s="42"/>
      <c r="E15" s="98"/>
    </row>
    <row r="16" spans="1:7" ht="15" customHeight="1" thickBot="1" x14ac:dyDescent="0.25">
      <c r="A16" s="34" t="s">
        <v>5</v>
      </c>
      <c r="B16" s="109">
        <f>SUM(B9:B14)</f>
        <v>52453153</v>
      </c>
      <c r="C16" s="109">
        <f>SUM(C9:C14)</f>
        <v>42924327</v>
      </c>
      <c r="D16" s="110">
        <f>SUM(D9:D14)</f>
        <v>49565490</v>
      </c>
      <c r="E16" s="120">
        <f>SUM(E9:E13)</f>
        <v>6641163</v>
      </c>
      <c r="F16" s="19"/>
    </row>
    <row r="17" spans="1:8" ht="15" customHeight="1" thickTop="1" x14ac:dyDescent="0.2">
      <c r="A17" s="34"/>
      <c r="B17" s="79"/>
      <c r="C17" s="79"/>
      <c r="D17" s="42"/>
      <c r="E17" s="98"/>
    </row>
    <row r="18" spans="1:8" ht="15" customHeight="1" x14ac:dyDescent="0.2">
      <c r="A18" s="35" t="s">
        <v>6</v>
      </c>
      <c r="B18" s="79"/>
      <c r="C18" s="79"/>
      <c r="D18" s="42"/>
      <c r="E18" s="121"/>
      <c r="F18" s="46"/>
    </row>
    <row r="19" spans="1:8" ht="15" customHeight="1" x14ac:dyDescent="0.2">
      <c r="A19" s="34"/>
      <c r="B19" s="96"/>
      <c r="C19" s="79"/>
      <c r="D19" s="42"/>
      <c r="E19" s="98"/>
    </row>
    <row r="20" spans="1:8" ht="15" customHeight="1" x14ac:dyDescent="0.2">
      <c r="A20" s="125" t="s">
        <v>75</v>
      </c>
      <c r="B20" s="42">
        <f>2308266+679858</f>
        <v>2988124</v>
      </c>
      <c r="C20" s="79">
        <v>4319439</v>
      </c>
      <c r="D20" s="42">
        <v>3597507</v>
      </c>
      <c r="E20" s="98">
        <f>D20-C20</f>
        <v>-721932</v>
      </c>
      <c r="F20" s="160"/>
    </row>
    <row r="21" spans="1:8" ht="15" customHeight="1" x14ac:dyDescent="0.2">
      <c r="A21" s="86" t="s">
        <v>55</v>
      </c>
      <c r="B21" s="95">
        <v>7293846</v>
      </c>
      <c r="C21" s="142">
        <v>16731431</v>
      </c>
      <c r="D21" s="95">
        <v>16731431</v>
      </c>
      <c r="E21" s="98">
        <f>D21-C21</f>
        <v>0</v>
      </c>
      <c r="F21" s="47"/>
    </row>
    <row r="22" spans="1:8" ht="15" customHeight="1" x14ac:dyDescent="0.2">
      <c r="A22" s="86" t="s">
        <v>56</v>
      </c>
      <c r="B22" s="95">
        <v>50443572</v>
      </c>
      <c r="C22" s="142">
        <v>39806777</v>
      </c>
      <c r="D22" s="95">
        <v>39806777</v>
      </c>
      <c r="E22" s="98">
        <f t="shared" ref="E22:E26" si="1">D22-C22</f>
        <v>0</v>
      </c>
      <c r="F22" s="47"/>
    </row>
    <row r="23" spans="1:8" ht="15" customHeight="1" x14ac:dyDescent="0.2">
      <c r="A23" s="125" t="s">
        <v>76</v>
      </c>
      <c r="B23" s="95">
        <v>1124019</v>
      </c>
      <c r="C23" s="142">
        <v>1211851</v>
      </c>
      <c r="D23" s="95">
        <v>1216374</v>
      </c>
      <c r="E23" s="98">
        <f t="shared" si="1"/>
        <v>4523</v>
      </c>
      <c r="F23" s="47"/>
    </row>
    <row r="24" spans="1:8" ht="15" customHeight="1" x14ac:dyDescent="0.2">
      <c r="A24" s="86" t="s">
        <v>7</v>
      </c>
      <c r="B24" s="95">
        <v>1000</v>
      </c>
      <c r="C24" s="142">
        <v>1000</v>
      </c>
      <c r="D24" s="95">
        <v>1000</v>
      </c>
      <c r="E24" s="98">
        <f t="shared" si="1"/>
        <v>0</v>
      </c>
      <c r="F24" s="47"/>
    </row>
    <row r="25" spans="1:8" ht="15" customHeight="1" x14ac:dyDescent="0.2">
      <c r="A25" s="34" t="s">
        <v>52</v>
      </c>
      <c r="B25" s="147">
        <v>8629051</v>
      </c>
      <c r="C25" s="79">
        <v>1969110</v>
      </c>
      <c r="D25" s="96">
        <v>1969110</v>
      </c>
      <c r="E25" s="98">
        <f t="shared" si="1"/>
        <v>0</v>
      </c>
      <c r="F25" s="47"/>
    </row>
    <row r="26" spans="1:8" ht="15" customHeight="1" x14ac:dyDescent="0.2">
      <c r="A26" s="34" t="s">
        <v>57</v>
      </c>
      <c r="B26" s="148">
        <v>6855609</v>
      </c>
      <c r="C26" s="141">
        <v>14086608</v>
      </c>
      <c r="D26" s="97">
        <v>14086608</v>
      </c>
      <c r="E26" s="108">
        <f t="shared" si="1"/>
        <v>0</v>
      </c>
      <c r="F26" s="47"/>
    </row>
    <row r="27" spans="1:8" ht="15" customHeight="1" x14ac:dyDescent="0.2">
      <c r="A27" s="34"/>
      <c r="B27" s="79"/>
      <c r="C27" s="79"/>
      <c r="D27" s="42"/>
      <c r="E27" s="98"/>
    </row>
    <row r="28" spans="1:8" ht="15" customHeight="1" x14ac:dyDescent="0.2">
      <c r="A28" s="34" t="s">
        <v>8</v>
      </c>
      <c r="B28" s="79">
        <f>SUM(B20:B26)</f>
        <v>77335221</v>
      </c>
      <c r="C28" s="79">
        <f>SUM(C20:C26)</f>
        <v>78126216</v>
      </c>
      <c r="D28" s="96">
        <f>SUM(D20:D26)</f>
        <v>77408807</v>
      </c>
      <c r="E28" s="98">
        <f>SUM(E20:E26)</f>
        <v>-717409</v>
      </c>
      <c r="F28" s="19"/>
    </row>
    <row r="29" spans="1:8" ht="15" customHeight="1" x14ac:dyDescent="0.2">
      <c r="A29" s="34"/>
      <c r="B29" s="79"/>
      <c r="C29" s="79"/>
      <c r="D29" s="42"/>
      <c r="E29" s="98"/>
      <c r="F29" s="19"/>
    </row>
    <row r="30" spans="1:8" ht="15" customHeight="1" x14ac:dyDescent="0.2">
      <c r="A30" s="125" t="s">
        <v>9</v>
      </c>
      <c r="B30" s="149">
        <f>21463981-679858</f>
        <v>20784123</v>
      </c>
      <c r="C30" s="79">
        <v>19634082</v>
      </c>
      <c r="D30" s="42">
        <v>19634082</v>
      </c>
      <c r="E30" s="98">
        <f>D30-C30</f>
        <v>0</v>
      </c>
      <c r="F30" s="19"/>
      <c r="G30" s="47"/>
      <c r="H30" s="47"/>
    </row>
    <row r="31" spans="1:8" ht="15" customHeight="1" x14ac:dyDescent="0.2">
      <c r="A31" s="86" t="s">
        <v>58</v>
      </c>
      <c r="B31" s="106">
        <v>-11357288</v>
      </c>
      <c r="C31" s="142">
        <v>-11743711</v>
      </c>
      <c r="D31" s="54">
        <v>-11743711</v>
      </c>
      <c r="E31" s="98">
        <f t="shared" ref="E31:E33" si="2">D31-C31</f>
        <v>0</v>
      </c>
      <c r="F31" s="19"/>
    </row>
    <row r="32" spans="1:8" ht="15" customHeight="1" x14ac:dyDescent="0.2">
      <c r="A32" s="86" t="s">
        <v>59</v>
      </c>
      <c r="B32" s="106">
        <v>-48059361</v>
      </c>
      <c r="C32" s="142">
        <v>-48285006</v>
      </c>
      <c r="D32" s="54">
        <v>-48285006</v>
      </c>
      <c r="E32" s="98">
        <f t="shared" si="2"/>
        <v>0</v>
      </c>
      <c r="F32" s="19"/>
    </row>
    <row r="33" spans="1:6" ht="15" customHeight="1" x14ac:dyDescent="0.2">
      <c r="A33" s="34" t="s">
        <v>10</v>
      </c>
      <c r="B33" s="111">
        <v>13750458</v>
      </c>
      <c r="C33" s="138">
        <v>5192746</v>
      </c>
      <c r="D33" s="112">
        <f>'Inc. &amp; Exp.'!F54</f>
        <v>12551317</v>
      </c>
      <c r="E33" s="108">
        <f t="shared" si="2"/>
        <v>7358571</v>
      </c>
    </row>
    <row r="34" spans="1:6" ht="15" customHeight="1" x14ac:dyDescent="0.2">
      <c r="A34" s="34"/>
      <c r="B34" s="79"/>
      <c r="C34" s="79"/>
      <c r="D34" s="42"/>
      <c r="E34" s="98"/>
    </row>
    <row r="35" spans="1:6" ht="15" customHeight="1" x14ac:dyDescent="0.2">
      <c r="A35" s="34" t="s">
        <v>11</v>
      </c>
      <c r="B35" s="79">
        <f>SUM(B30:B33)</f>
        <v>-24882068</v>
      </c>
      <c r="C35" s="79">
        <f>SUM(C30:C33)</f>
        <v>-35201889</v>
      </c>
      <c r="D35" s="96">
        <f>SUM(D30:D33)</f>
        <v>-27843318</v>
      </c>
      <c r="E35" s="98">
        <f>SUM(E30:E33)</f>
        <v>7358571</v>
      </c>
      <c r="F35" s="19"/>
    </row>
    <row r="36" spans="1:6" ht="15" customHeight="1" x14ac:dyDescent="0.2">
      <c r="A36" s="34"/>
      <c r="B36" s="78"/>
      <c r="C36" s="78"/>
      <c r="D36" s="41"/>
      <c r="E36" s="122"/>
      <c r="F36" s="19"/>
    </row>
    <row r="37" spans="1:6" ht="15" customHeight="1" thickBot="1" x14ac:dyDescent="0.25">
      <c r="A37" s="36" t="s">
        <v>40</v>
      </c>
      <c r="B37" s="114">
        <f>B35+B28</f>
        <v>52453153</v>
      </c>
      <c r="C37" s="114">
        <f>C35+C28</f>
        <v>42924327</v>
      </c>
      <c r="D37" s="115">
        <f>D35+D28</f>
        <v>49565489</v>
      </c>
      <c r="E37" s="123">
        <f>E35+E28</f>
        <v>6641162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7"/>
    </row>
    <row r="40" spans="1:6" x14ac:dyDescent="0.2">
      <c r="B40" s="47"/>
      <c r="C40" s="47"/>
      <c r="D40" s="47"/>
      <c r="E40" s="19"/>
    </row>
    <row r="41" spans="1:6" x14ac:dyDescent="0.2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topLeftCell="A16" zoomScaleNormal="100" workbookViewId="0">
      <selection activeCell="D54" sqref="D54:I54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29" ht="82.5" customHeight="1" x14ac:dyDescent="0.2">
      <c r="A1" s="164"/>
      <c r="B1" s="164"/>
      <c r="C1" s="164"/>
      <c r="D1" s="164"/>
      <c r="E1" s="164"/>
      <c r="F1" s="164"/>
      <c r="G1" s="164"/>
      <c r="H1" s="164"/>
      <c r="I1" s="164"/>
      <c r="J1" s="25"/>
    </row>
    <row r="2" spans="1:29" x14ac:dyDescent="0.2">
      <c r="A2" s="165" t="s">
        <v>12</v>
      </c>
      <c r="B2" s="165"/>
      <c r="C2" s="165"/>
      <c r="D2" s="165"/>
      <c r="E2" s="165"/>
      <c r="F2" s="165"/>
      <c r="G2" s="165"/>
      <c r="H2" s="165"/>
      <c r="I2" s="165"/>
      <c r="J2" s="25"/>
    </row>
    <row r="3" spans="1:29" x14ac:dyDescent="0.2">
      <c r="A3" s="166">
        <v>45291</v>
      </c>
      <c r="B3" s="166"/>
      <c r="C3" s="166"/>
      <c r="D3" s="166"/>
      <c r="E3" s="166"/>
      <c r="F3" s="166"/>
      <c r="G3" s="166"/>
      <c r="H3" s="166"/>
      <c r="I3" s="166"/>
      <c r="J3" s="25"/>
    </row>
    <row r="4" spans="1:29" x14ac:dyDescent="0.2">
      <c r="A4" s="165" t="s">
        <v>249</v>
      </c>
      <c r="B4" s="165"/>
      <c r="C4" s="165"/>
      <c r="D4" s="165"/>
      <c r="E4" s="165"/>
      <c r="F4" s="165"/>
      <c r="G4" s="165"/>
      <c r="H4" s="165"/>
      <c r="I4" s="165"/>
      <c r="J4" s="25"/>
    </row>
    <row r="5" spans="1:29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">
      <c r="A6" s="16"/>
      <c r="B6" s="150" t="s">
        <v>119</v>
      </c>
      <c r="C6" s="150" t="s">
        <v>167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">
      <c r="A7" s="22"/>
      <c r="B7" s="55" t="s">
        <v>168</v>
      </c>
      <c r="C7" s="55" t="s">
        <v>168</v>
      </c>
      <c r="D7" s="80" t="s">
        <v>250</v>
      </c>
      <c r="E7" s="11" t="s">
        <v>15</v>
      </c>
      <c r="F7" s="11" t="s">
        <v>251</v>
      </c>
      <c r="G7" s="11" t="s">
        <v>15</v>
      </c>
      <c r="H7" s="81" t="s">
        <v>252</v>
      </c>
      <c r="I7" s="5" t="s">
        <v>253</v>
      </c>
    </row>
    <row r="8" spans="1:29" x14ac:dyDescent="0.2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">
      <c r="A9" s="85" t="s">
        <v>50</v>
      </c>
      <c r="B9" s="57">
        <v>11913319</v>
      </c>
      <c r="C9" s="57">
        <v>13526366</v>
      </c>
      <c r="D9" s="19">
        <v>5122728</v>
      </c>
      <c r="E9" s="27">
        <f>D9/B9</f>
        <v>0.43000006966992155</v>
      </c>
      <c r="F9" s="19">
        <v>6763183</v>
      </c>
      <c r="G9" s="27">
        <f>F9/C9</f>
        <v>0.5</v>
      </c>
      <c r="H9" s="18">
        <f>F9-D9</f>
        <v>1640455</v>
      </c>
      <c r="I9" s="48">
        <f>F9-C9</f>
        <v>-6763183</v>
      </c>
    </row>
    <row r="10" spans="1:29" x14ac:dyDescent="0.2">
      <c r="A10" s="85" t="s">
        <v>53</v>
      </c>
      <c r="B10" s="99">
        <v>0</v>
      </c>
      <c r="C10" s="99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29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">
      <c r="A12" s="70" t="s">
        <v>17</v>
      </c>
      <c r="B12" s="58">
        <v>15475500</v>
      </c>
      <c r="C12" s="58">
        <v>15629500</v>
      </c>
      <c r="D12" s="19">
        <v>12816760</v>
      </c>
      <c r="E12" s="27">
        <f t="shared" ref="E12:E21" si="0">D12/B12</f>
        <v>0.82819682724306165</v>
      </c>
      <c r="F12" s="19">
        <f>13322843-1585</f>
        <v>13321258</v>
      </c>
      <c r="G12" s="27">
        <f t="shared" ref="G12:G21" si="1">F12/C12</f>
        <v>0.85231504526696311</v>
      </c>
      <c r="H12" s="20">
        <f t="shared" ref="H12:H21" si="2">F12-D12</f>
        <v>504498</v>
      </c>
      <c r="I12" s="48">
        <f t="shared" ref="I12:I21" si="3">F12-C12</f>
        <v>-2308242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">
      <c r="A13" s="70" t="s">
        <v>18</v>
      </c>
      <c r="B13" s="58">
        <v>3403000</v>
      </c>
      <c r="C13" s="58">
        <v>3843000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-3843000</v>
      </c>
    </row>
    <row r="14" spans="1:29" x14ac:dyDescent="0.2">
      <c r="A14" s="70" t="s">
        <v>161</v>
      </c>
      <c r="B14" s="58">
        <v>28000</v>
      </c>
      <c r="C14" s="58">
        <v>28000</v>
      </c>
      <c r="D14" s="19">
        <v>5808</v>
      </c>
      <c r="E14" s="27">
        <f t="shared" si="0"/>
        <v>0.20742857142857143</v>
      </c>
      <c r="F14" s="19">
        <v>9717</v>
      </c>
      <c r="G14" s="27">
        <f t="shared" si="1"/>
        <v>0.34703571428571428</v>
      </c>
      <c r="H14" s="20">
        <f t="shared" si="2"/>
        <v>3909</v>
      </c>
      <c r="I14" s="48">
        <f t="shared" si="3"/>
        <v>-18283</v>
      </c>
    </row>
    <row r="15" spans="1:29" x14ac:dyDescent="0.2">
      <c r="A15" s="70" t="s">
        <v>160</v>
      </c>
      <c r="B15" s="58">
        <v>155000</v>
      </c>
      <c r="C15" s="58">
        <v>137000</v>
      </c>
      <c r="D15" s="19">
        <v>48393</v>
      </c>
      <c r="E15" s="27">
        <f t="shared" si="0"/>
        <v>0.31221290322580647</v>
      </c>
      <c r="F15" s="19">
        <v>62602</v>
      </c>
      <c r="G15" s="27">
        <f t="shared" si="1"/>
        <v>0.45694890510948905</v>
      </c>
      <c r="H15" s="20">
        <f t="shared" si="2"/>
        <v>14209</v>
      </c>
      <c r="I15" s="48">
        <f t="shared" si="3"/>
        <v>-74398</v>
      </c>
      <c r="L15" s="19"/>
    </row>
    <row r="16" spans="1:29" x14ac:dyDescent="0.2">
      <c r="A16" s="70" t="s">
        <v>46</v>
      </c>
      <c r="B16" s="58">
        <v>19800</v>
      </c>
      <c r="C16" s="58">
        <v>19000</v>
      </c>
      <c r="D16" s="19">
        <v>7194</v>
      </c>
      <c r="E16" s="27">
        <f>D16/B16</f>
        <v>0.36333333333333334</v>
      </c>
      <c r="F16" s="19">
        <v>8156</v>
      </c>
      <c r="G16" s="27">
        <f>F16/C16</f>
        <v>0.42926315789473685</v>
      </c>
      <c r="H16" s="20">
        <f t="shared" si="2"/>
        <v>962</v>
      </c>
      <c r="I16" s="48">
        <f t="shared" si="3"/>
        <v>-10844</v>
      </c>
    </row>
    <row r="17" spans="1:12" x14ac:dyDescent="0.2">
      <c r="A17" s="70" t="s">
        <v>47</v>
      </c>
      <c r="B17" s="58">
        <v>112750</v>
      </c>
      <c r="C17" s="58">
        <v>209750</v>
      </c>
      <c r="D17" s="19">
        <v>17052</v>
      </c>
      <c r="E17" s="27">
        <f t="shared" si="0"/>
        <v>0.15123725055432372</v>
      </c>
      <c r="F17" s="19">
        <v>72205</v>
      </c>
      <c r="G17" s="27">
        <f t="shared" si="1"/>
        <v>0.3442431466030989</v>
      </c>
      <c r="H17" s="20">
        <f t="shared" si="2"/>
        <v>55153</v>
      </c>
      <c r="I17" s="48">
        <f t="shared" si="3"/>
        <v>-137545</v>
      </c>
      <c r="L17" s="19"/>
    </row>
    <row r="18" spans="1:12" x14ac:dyDescent="0.2">
      <c r="A18" s="157" t="s">
        <v>104</v>
      </c>
      <c r="B18" s="58">
        <v>-1526500</v>
      </c>
      <c r="C18" s="58">
        <v>-2407000</v>
      </c>
      <c r="D18" s="19">
        <v>-754454</v>
      </c>
      <c r="E18" s="27">
        <f t="shared" si="0"/>
        <v>0.49423779888634128</v>
      </c>
      <c r="F18" s="19">
        <v>-1039980</v>
      </c>
      <c r="G18" s="27">
        <f t="shared" si="1"/>
        <v>0.43206481096800997</v>
      </c>
      <c r="H18" s="20">
        <f t="shared" si="2"/>
        <v>-285526</v>
      </c>
      <c r="I18" s="48">
        <f t="shared" si="3"/>
        <v>1367020</v>
      </c>
      <c r="K18" s="19"/>
    </row>
    <row r="19" spans="1:12" x14ac:dyDescent="0.2">
      <c r="A19" s="157" t="s">
        <v>105</v>
      </c>
      <c r="B19" s="58">
        <v>-847300</v>
      </c>
      <c r="C19" s="58">
        <v>-847300</v>
      </c>
      <c r="D19" s="19">
        <v>-402049</v>
      </c>
      <c r="E19" s="27">
        <f t="shared" si="0"/>
        <v>0.4745060781305323</v>
      </c>
      <c r="F19" s="19">
        <v>-418837</v>
      </c>
      <c r="G19" s="27">
        <f t="shared" si="1"/>
        <v>0.49431960344624098</v>
      </c>
      <c r="H19" s="20">
        <f t="shared" si="2"/>
        <v>-16788</v>
      </c>
      <c r="I19" s="48">
        <f t="shared" si="3"/>
        <v>428463</v>
      </c>
      <c r="J19" s="19"/>
      <c r="K19" s="19"/>
      <c r="L19" s="155"/>
    </row>
    <row r="20" spans="1:12" x14ac:dyDescent="0.2">
      <c r="A20" s="70" t="s">
        <v>43</v>
      </c>
      <c r="B20" s="58">
        <v>2696439</v>
      </c>
      <c r="C20" s="58">
        <v>2732354</v>
      </c>
      <c r="D20" s="19">
        <v>2046378</v>
      </c>
      <c r="E20" s="27">
        <f t="shared" si="0"/>
        <v>0.75891870722831112</v>
      </c>
      <c r="F20" s="19">
        <v>2100665</v>
      </c>
      <c r="G20" s="27">
        <f t="shared" si="1"/>
        <v>0.76881143512151062</v>
      </c>
      <c r="H20" s="20">
        <f t="shared" si="2"/>
        <v>54287</v>
      </c>
      <c r="I20" s="48">
        <f t="shared" si="3"/>
        <v>-631689</v>
      </c>
      <c r="J20" s="19"/>
    </row>
    <row r="21" spans="1:12" x14ac:dyDescent="0.2">
      <c r="A21" s="70" t="s">
        <v>44</v>
      </c>
      <c r="B21" s="58">
        <v>758600</v>
      </c>
      <c r="C21" s="58">
        <v>953632</v>
      </c>
      <c r="D21" s="19">
        <v>317527</v>
      </c>
      <c r="E21" s="27">
        <f t="shared" si="0"/>
        <v>0.41856973372001055</v>
      </c>
      <c r="F21" s="19">
        <v>421865</v>
      </c>
      <c r="G21" s="27">
        <f t="shared" si="1"/>
        <v>0.44237714338445017</v>
      </c>
      <c r="H21" s="20">
        <f t="shared" si="2"/>
        <v>104338</v>
      </c>
      <c r="I21" s="48">
        <f t="shared" si="3"/>
        <v>-531767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19</v>
      </c>
      <c r="B23" s="58">
        <v>28141525</v>
      </c>
      <c r="C23" s="58">
        <v>31314861</v>
      </c>
      <c r="D23" s="53">
        <v>12650535</v>
      </c>
      <c r="E23" s="27">
        <f>D23/B23</f>
        <v>0.44953267457964696</v>
      </c>
      <c r="F23" s="53">
        <v>13780516</v>
      </c>
      <c r="G23" s="27">
        <f>F23/C23</f>
        <v>0.44006313807364494</v>
      </c>
      <c r="H23" s="20">
        <f>F23-D23</f>
        <v>1129981</v>
      </c>
      <c r="I23" s="48">
        <f>F23-C23</f>
        <v>-17534345</v>
      </c>
    </row>
    <row r="24" spans="1:12" x14ac:dyDescent="0.2">
      <c r="A24" s="70" t="s">
        <v>20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21</v>
      </c>
      <c r="B26" s="58">
        <v>130000</v>
      </c>
      <c r="C26" s="58">
        <v>1000000</v>
      </c>
      <c r="D26" s="19">
        <v>256210</v>
      </c>
      <c r="E26" s="27">
        <f>D26/B26</f>
        <v>1.9708461538461539</v>
      </c>
      <c r="F26" s="19">
        <v>554531</v>
      </c>
      <c r="G26" s="27">
        <f>F26/C26</f>
        <v>0.554531</v>
      </c>
      <c r="H26" s="20">
        <f>F26-D26</f>
        <v>298321</v>
      </c>
      <c r="I26" s="48">
        <f>F26-C26</f>
        <v>-445469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22</v>
      </c>
      <c r="B28" s="58">
        <v>177061</v>
      </c>
      <c r="C28" s="58">
        <v>312428</v>
      </c>
      <c r="D28" s="19">
        <v>2260723</v>
      </c>
      <c r="E28" s="27">
        <f>D28/B28</f>
        <v>12.768046040630065</v>
      </c>
      <c r="F28" s="19">
        <v>96679</v>
      </c>
      <c r="G28" s="27">
        <f>F28/C28</f>
        <v>0.3094440959196999</v>
      </c>
      <c r="H28" s="20">
        <f>F28-D28</f>
        <v>-2164044</v>
      </c>
      <c r="I28" s="48">
        <f>F28-C28</f>
        <v>-215749</v>
      </c>
      <c r="K28" s="68"/>
    </row>
    <row r="29" spans="1:12" x14ac:dyDescent="0.2">
      <c r="A29" s="70"/>
      <c r="B29" s="161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23</v>
      </c>
      <c r="B30" s="58">
        <v>1108847</v>
      </c>
      <c r="C30" s="58">
        <v>1236347</v>
      </c>
      <c r="D30" s="19">
        <v>139973</v>
      </c>
      <c r="E30" s="27">
        <f>D30/B30</f>
        <v>0.12623292483092799</v>
      </c>
      <c r="F30" s="19">
        <v>373414</v>
      </c>
      <c r="G30" s="27">
        <f t="shared" ref="G30:G36" si="4">F30/C30</f>
        <v>0.30203009349316978</v>
      </c>
      <c r="H30" s="20">
        <f>F30-D30</f>
        <v>233441</v>
      </c>
      <c r="I30" s="48">
        <f>F30-C30</f>
        <v>-862933</v>
      </c>
    </row>
    <row r="31" spans="1:12" x14ac:dyDescent="0.2">
      <c r="A31" s="70" t="s">
        <v>24</v>
      </c>
      <c r="B31" s="58">
        <v>245900</v>
      </c>
      <c r="C31" s="58">
        <v>247400</v>
      </c>
      <c r="D31" s="156">
        <v>51545</v>
      </c>
      <c r="E31" s="84">
        <f>D31/B31</f>
        <v>0.20961773078487189</v>
      </c>
      <c r="F31" s="89">
        <v>65924</v>
      </c>
      <c r="G31" s="27">
        <f t="shared" si="4"/>
        <v>0.26646725949878741</v>
      </c>
      <c r="H31" s="20">
        <f>F31-D31</f>
        <v>14379</v>
      </c>
      <c r="I31" s="48">
        <f>F31-C31</f>
        <v>-181476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25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42</v>
      </c>
      <c r="B34" s="58">
        <v>200000</v>
      </c>
      <c r="C34" s="58">
        <v>170000</v>
      </c>
      <c r="D34" s="19">
        <v>47293</v>
      </c>
      <c r="E34" s="27">
        <f>D34/B34</f>
        <v>0.23646500000000001</v>
      </c>
      <c r="F34" s="19">
        <v>23185</v>
      </c>
      <c r="G34" s="27">
        <f t="shared" si="4"/>
        <v>0.13638235294117648</v>
      </c>
      <c r="H34" s="20">
        <f>F34-D34</f>
        <v>-24108</v>
      </c>
      <c r="I34" s="48">
        <f>F34-C34</f>
        <v>-146815</v>
      </c>
      <c r="K34" s="19"/>
    </row>
    <row r="35" spans="1:12" x14ac:dyDescent="0.2">
      <c r="A35" s="70" t="s">
        <v>100</v>
      </c>
      <c r="B35" s="58">
        <v>350000</v>
      </c>
      <c r="C35" s="88">
        <v>250000</v>
      </c>
      <c r="D35" s="158">
        <v>101171</v>
      </c>
      <c r="E35" s="153">
        <f>D35/B35</f>
        <v>0.28905999999999998</v>
      </c>
      <c r="F35" s="19">
        <v>155599</v>
      </c>
      <c r="G35" s="153">
        <f t="shared" si="4"/>
        <v>0.62239599999999995</v>
      </c>
      <c r="H35" s="152">
        <f>F35-D35</f>
        <v>54428</v>
      </c>
      <c r="I35" s="154">
        <f>F35-C35</f>
        <v>-94401</v>
      </c>
      <c r="K35" s="19"/>
    </row>
    <row r="36" spans="1:12" x14ac:dyDescent="0.2">
      <c r="A36" s="70" t="s">
        <v>26</v>
      </c>
      <c r="B36" s="58">
        <v>24600</v>
      </c>
      <c r="C36" s="88">
        <v>38100</v>
      </c>
      <c r="D36" s="19">
        <v>11573</v>
      </c>
      <c r="E36" s="27">
        <f>D36/B36</f>
        <v>0.47044715447154473</v>
      </c>
      <c r="F36" s="19">
        <v>34129</v>
      </c>
      <c r="G36" s="27">
        <f t="shared" si="4"/>
        <v>0.89577427821522315</v>
      </c>
      <c r="H36" s="20">
        <f>F36-D36</f>
        <v>22556</v>
      </c>
      <c r="I36" s="48">
        <f>F36-C36</f>
        <v>-3971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27</v>
      </c>
      <c r="B38" s="58">
        <f>SUM(B9:B37)</f>
        <v>61816541</v>
      </c>
      <c r="C38" s="58">
        <f>SUM(C8:C37)</f>
        <v>67643438</v>
      </c>
      <c r="D38" s="63">
        <f>SUM(D9:D36)</f>
        <v>34744360</v>
      </c>
      <c r="E38" s="27">
        <f>D38/B38</f>
        <v>0.56205603610205235</v>
      </c>
      <c r="F38" s="19">
        <f>SUM(F9:F36)</f>
        <v>36384811</v>
      </c>
      <c r="G38" s="27">
        <f>F38/C38</f>
        <v>0.53789121422243502</v>
      </c>
      <c r="H38" s="20">
        <f>SUM(H9:H36)</f>
        <v>1640451</v>
      </c>
      <c r="I38" s="48">
        <f>F38-C38</f>
        <v>-31258627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28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48</v>
      </c>
      <c r="B41" s="58">
        <v>46088856</v>
      </c>
      <c r="C41" s="88">
        <v>48273143</v>
      </c>
      <c r="D41" s="19">
        <v>14006127</v>
      </c>
      <c r="E41" s="27">
        <f t="shared" ref="E41:E48" si="5">D41/B41</f>
        <v>0.30389400422522961</v>
      </c>
      <c r="F41" s="19">
        <v>15915562</v>
      </c>
      <c r="G41" s="27">
        <f t="shared" ref="G41:G48" si="6">F41/C41</f>
        <v>0.32969806834413079</v>
      </c>
      <c r="H41" s="20">
        <f t="shared" ref="H41:H49" si="7">F41-D41</f>
        <v>1909435</v>
      </c>
      <c r="I41" s="48">
        <f t="shared" ref="I41:I49" si="8">F41-C41</f>
        <v>-32357581</v>
      </c>
      <c r="J41" s="137"/>
    </row>
    <row r="42" spans="1:12" x14ac:dyDescent="0.2">
      <c r="A42" s="70" t="s">
        <v>35</v>
      </c>
      <c r="B42" s="58">
        <v>3345665</v>
      </c>
      <c r="C42" s="88">
        <v>3431335</v>
      </c>
      <c r="D42" s="19">
        <v>1130427</v>
      </c>
      <c r="E42" s="27">
        <f t="shared" si="5"/>
        <v>0.3378781198954468</v>
      </c>
      <c r="F42" s="19">
        <v>1193526</v>
      </c>
      <c r="G42" s="27">
        <f t="shared" si="6"/>
        <v>0.3478313834119956</v>
      </c>
      <c r="H42" s="20">
        <f t="shared" si="7"/>
        <v>63099</v>
      </c>
      <c r="I42" s="48">
        <f t="shared" si="8"/>
        <v>-2237809</v>
      </c>
      <c r="J42" s="137"/>
    </row>
    <row r="43" spans="1:12" x14ac:dyDescent="0.2">
      <c r="A43" s="70" t="s">
        <v>29</v>
      </c>
      <c r="B43" s="58">
        <v>3266308</v>
      </c>
      <c r="C43" s="88">
        <v>3910232</v>
      </c>
      <c r="D43" s="19">
        <v>1621140</v>
      </c>
      <c r="E43" s="27">
        <f t="shared" si="5"/>
        <v>0.49632184105111948</v>
      </c>
      <c r="F43" s="19">
        <v>1908045</v>
      </c>
      <c r="G43" s="27">
        <f t="shared" si="6"/>
        <v>0.48796209534370338</v>
      </c>
      <c r="H43" s="20">
        <f t="shared" si="7"/>
        <v>286905</v>
      </c>
      <c r="I43" s="48">
        <f t="shared" si="8"/>
        <v>-2002187</v>
      </c>
      <c r="J43" s="137"/>
    </row>
    <row r="44" spans="1:12" x14ac:dyDescent="0.2">
      <c r="A44" s="70" t="s">
        <v>30</v>
      </c>
      <c r="B44" s="58">
        <v>2113425</v>
      </c>
      <c r="C44" s="88">
        <v>3343416</v>
      </c>
      <c r="D44" s="19">
        <v>1232038</v>
      </c>
      <c r="E44" s="27">
        <f t="shared" si="5"/>
        <v>0.58295799472420362</v>
      </c>
      <c r="F44" s="19">
        <v>1270194</v>
      </c>
      <c r="G44" s="27">
        <f t="shared" si="6"/>
        <v>0.379909051102226</v>
      </c>
      <c r="H44" s="20">
        <f t="shared" si="7"/>
        <v>38156</v>
      </c>
      <c r="I44" s="48">
        <f t="shared" si="8"/>
        <v>-2073222</v>
      </c>
      <c r="J44" s="137"/>
    </row>
    <row r="45" spans="1:12" x14ac:dyDescent="0.2">
      <c r="A45" s="70" t="s">
        <v>31</v>
      </c>
      <c r="B45" s="58">
        <v>578000</v>
      </c>
      <c r="C45" s="88">
        <v>2050277</v>
      </c>
      <c r="D45" s="19">
        <v>41170</v>
      </c>
      <c r="E45" s="27">
        <f t="shared" si="5"/>
        <v>7.1228373702422146E-2</v>
      </c>
      <c r="F45" s="19">
        <v>50506</v>
      </c>
      <c r="G45" s="27">
        <f t="shared" si="6"/>
        <v>2.4633744611094015E-2</v>
      </c>
      <c r="H45" s="20">
        <f t="shared" si="7"/>
        <v>9336</v>
      </c>
      <c r="I45" s="48">
        <f t="shared" si="8"/>
        <v>-1999771</v>
      </c>
    </row>
    <row r="46" spans="1:12" x14ac:dyDescent="0.2">
      <c r="A46" s="70" t="s">
        <v>49</v>
      </c>
      <c r="B46" s="58">
        <v>2005130</v>
      </c>
      <c r="C46" s="88">
        <v>1950112</v>
      </c>
      <c r="D46" s="19">
        <v>660760</v>
      </c>
      <c r="E46" s="27">
        <f t="shared" si="5"/>
        <v>0.32953474338322203</v>
      </c>
      <c r="F46" s="19">
        <v>773848</v>
      </c>
      <c r="G46" s="27">
        <f t="shared" si="6"/>
        <v>0.39682233635811687</v>
      </c>
      <c r="H46" s="20">
        <f t="shared" si="7"/>
        <v>113088</v>
      </c>
      <c r="I46" s="48">
        <f t="shared" si="8"/>
        <v>-1176264</v>
      </c>
      <c r="J46" s="137"/>
    </row>
    <row r="47" spans="1:12" x14ac:dyDescent="0.2">
      <c r="A47" s="70" t="s">
        <v>36</v>
      </c>
      <c r="B47" s="58">
        <v>363500</v>
      </c>
      <c r="C47" s="88">
        <v>774777</v>
      </c>
      <c r="D47" s="19">
        <v>65648</v>
      </c>
      <c r="E47" s="27">
        <f t="shared" si="5"/>
        <v>0.18059972489683632</v>
      </c>
      <c r="F47" s="19">
        <v>288550</v>
      </c>
      <c r="G47" s="27">
        <f t="shared" si="6"/>
        <v>0.37242974430061809</v>
      </c>
      <c r="H47" s="20">
        <f t="shared" si="7"/>
        <v>222902</v>
      </c>
      <c r="I47" s="48">
        <f t="shared" si="8"/>
        <v>-486227</v>
      </c>
    </row>
    <row r="48" spans="1:12" x14ac:dyDescent="0.2">
      <c r="A48" s="70" t="s">
        <v>72</v>
      </c>
      <c r="B48" s="58">
        <v>4043081</v>
      </c>
      <c r="C48" s="88">
        <v>3902570</v>
      </c>
      <c r="D48" s="19">
        <v>2232185</v>
      </c>
      <c r="E48" s="27">
        <f t="shared" si="5"/>
        <v>0.55209999502854379</v>
      </c>
      <c r="F48" s="19">
        <v>2432660</v>
      </c>
      <c r="G48" s="27">
        <f t="shared" si="6"/>
        <v>0.62334820387590739</v>
      </c>
      <c r="H48" s="20">
        <f t="shared" si="7"/>
        <v>200475</v>
      </c>
      <c r="I48" s="48">
        <f t="shared" si="8"/>
        <v>-1469910</v>
      </c>
    </row>
    <row r="49" spans="1:11" x14ac:dyDescent="0.2">
      <c r="A49" s="70" t="s">
        <v>32</v>
      </c>
      <c r="B49" s="58">
        <v>12576</v>
      </c>
      <c r="C49" s="88">
        <v>7576</v>
      </c>
      <c r="D49" s="53">
        <v>4407</v>
      </c>
      <c r="E49" s="27">
        <f>D49/B49</f>
        <v>0.35042938931297712</v>
      </c>
      <c r="F49" s="53">
        <v>603</v>
      </c>
      <c r="G49" s="27">
        <f>F49/C49</f>
        <v>7.9593453009503698E-2</v>
      </c>
      <c r="H49" s="20">
        <f t="shared" si="7"/>
        <v>-3804</v>
      </c>
      <c r="I49" s="48">
        <f t="shared" si="8"/>
        <v>-6973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45</v>
      </c>
      <c r="B52" s="58">
        <f>SUM(B41:B49)</f>
        <v>61816541</v>
      </c>
      <c r="C52" s="58">
        <f>SUM(C41:C49)</f>
        <v>67643438</v>
      </c>
      <c r="D52" s="63">
        <f>SUM(D41:D49)</f>
        <v>20993902</v>
      </c>
      <c r="E52" s="27">
        <f>D52/B52</f>
        <v>0.33961625254962097</v>
      </c>
      <c r="F52" s="26">
        <f>SUM(F41:F49)</f>
        <v>23833494</v>
      </c>
      <c r="G52" s="27">
        <f>F52/C52</f>
        <v>0.35234007473126955</v>
      </c>
      <c r="H52" s="20">
        <f>SUM(H41:H49)</f>
        <v>2839592</v>
      </c>
      <c r="I52" s="48">
        <f>F52-C52</f>
        <v>-43809944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41</v>
      </c>
      <c r="B54" s="60">
        <f>B38-B52</f>
        <v>0</v>
      </c>
      <c r="C54" s="60">
        <f>C38-C52</f>
        <v>0</v>
      </c>
      <c r="D54" s="65">
        <f>D38-D52</f>
        <v>13750458</v>
      </c>
      <c r="E54" s="27"/>
      <c r="F54" s="44">
        <f>F38-F52</f>
        <v>12551317</v>
      </c>
      <c r="G54" s="25"/>
      <c r="H54" s="45">
        <f>H38-H52</f>
        <v>-1199141</v>
      </c>
      <c r="I54" s="49">
        <f>F54-C54</f>
        <v>12551317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6"/>
  <sheetViews>
    <sheetView tabSelected="1" zoomScale="90" zoomScaleNormal="90" workbookViewId="0">
      <selection activeCell="B3" sqref="B3"/>
    </sheetView>
  </sheetViews>
  <sheetFormatPr defaultRowHeight="12.75" x14ac:dyDescent="0.2"/>
  <cols>
    <col min="1" max="1" width="34.140625" style="174" bestFit="1" customWidth="1"/>
    <col min="2" max="16" width="17.5703125" style="174" customWidth="1"/>
    <col min="17" max="16384" width="9.140625" style="174"/>
  </cols>
  <sheetData>
    <row r="1" spans="1:16" ht="82.5" customHeight="1" x14ac:dyDescent="0.2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6" ht="18" x14ac:dyDescent="0.25">
      <c r="A2" s="175" t="s">
        <v>60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23.25" x14ac:dyDescent="0.35">
      <c r="A3" s="176"/>
      <c r="B3" s="177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1:16" ht="23.25" x14ac:dyDescent="0.35">
      <c r="A4" s="215"/>
      <c r="B4" s="216">
        <v>44925</v>
      </c>
      <c r="C4" s="217"/>
      <c r="D4" s="217"/>
      <c r="E4" s="217"/>
      <c r="F4" s="218"/>
      <c r="G4" s="219">
        <v>45260</v>
      </c>
      <c r="H4" s="220"/>
      <c r="I4" s="220"/>
      <c r="J4" s="220"/>
      <c r="K4" s="221"/>
      <c r="L4" s="219">
        <v>45291</v>
      </c>
      <c r="M4" s="220"/>
      <c r="N4" s="220"/>
      <c r="O4" s="220"/>
      <c r="P4" s="221"/>
    </row>
    <row r="5" spans="1:16" ht="23.25" x14ac:dyDescent="0.35">
      <c r="A5" s="222"/>
      <c r="B5" s="223" t="s">
        <v>61</v>
      </c>
      <c r="C5" s="224" t="s">
        <v>62</v>
      </c>
      <c r="D5" s="224" t="s">
        <v>64</v>
      </c>
      <c r="E5" s="224" t="s">
        <v>106</v>
      </c>
      <c r="F5" s="224" t="s">
        <v>33</v>
      </c>
      <c r="G5" s="223" t="s">
        <v>61</v>
      </c>
      <c r="H5" s="224" t="s">
        <v>62</v>
      </c>
      <c r="I5" s="224" t="s">
        <v>64</v>
      </c>
      <c r="J5" s="224" t="s">
        <v>106</v>
      </c>
      <c r="K5" s="224" t="s">
        <v>33</v>
      </c>
      <c r="L5" s="223" t="s">
        <v>61</v>
      </c>
      <c r="M5" s="224" t="s">
        <v>62</v>
      </c>
      <c r="N5" s="224" t="s">
        <v>64</v>
      </c>
      <c r="O5" s="224" t="s">
        <v>106</v>
      </c>
      <c r="P5" s="224" t="s">
        <v>33</v>
      </c>
    </row>
    <row r="6" spans="1:16" ht="23.25" x14ac:dyDescent="0.35">
      <c r="A6" s="225"/>
      <c r="B6" s="226" t="s">
        <v>63</v>
      </c>
      <c r="C6" s="227" t="s">
        <v>63</v>
      </c>
      <c r="D6" s="227" t="s">
        <v>77</v>
      </c>
      <c r="E6" s="227" t="s">
        <v>31</v>
      </c>
      <c r="F6" s="227"/>
      <c r="G6" s="226" t="s">
        <v>63</v>
      </c>
      <c r="H6" s="227" t="s">
        <v>63</v>
      </c>
      <c r="I6" s="227" t="s">
        <v>77</v>
      </c>
      <c r="J6" s="227" t="s">
        <v>31</v>
      </c>
      <c r="K6" s="227"/>
      <c r="L6" s="226" t="s">
        <v>63</v>
      </c>
      <c r="M6" s="227" t="s">
        <v>63</v>
      </c>
      <c r="N6" s="227" t="s">
        <v>77</v>
      </c>
      <c r="O6" s="227" t="s">
        <v>31</v>
      </c>
      <c r="P6" s="227"/>
    </row>
    <row r="7" spans="1:16" ht="15" x14ac:dyDescent="0.25">
      <c r="A7" s="179" t="s">
        <v>65</v>
      </c>
      <c r="B7" s="180"/>
      <c r="C7" s="212"/>
      <c r="D7" s="212"/>
      <c r="E7" s="182"/>
      <c r="F7" s="181"/>
      <c r="G7" s="180"/>
      <c r="H7" s="182"/>
      <c r="I7" s="182"/>
      <c r="J7" s="182"/>
      <c r="K7" s="182"/>
      <c r="L7" s="180"/>
      <c r="M7" s="182"/>
      <c r="N7" s="182"/>
      <c r="O7" s="182"/>
      <c r="P7" s="182"/>
    </row>
    <row r="8" spans="1:16" x14ac:dyDescent="0.2">
      <c r="A8" s="183" t="s">
        <v>124</v>
      </c>
      <c r="B8" s="184">
        <f>-2160023-1900000</f>
        <v>-4060023</v>
      </c>
      <c r="C8" s="187">
        <f>1325597+1900000</f>
        <v>3225597</v>
      </c>
      <c r="D8" s="187"/>
      <c r="E8" s="187">
        <v>1169089</v>
      </c>
      <c r="F8" s="185">
        <f>SUM(B8:E8)</f>
        <v>334663</v>
      </c>
      <c r="G8" s="186">
        <v>-11156403</v>
      </c>
      <c r="H8" s="187">
        <v>3634164</v>
      </c>
      <c r="I8" s="187"/>
      <c r="J8" s="187">
        <v>7375452</v>
      </c>
      <c r="K8" s="187">
        <f>SUM(G8:J8)</f>
        <v>-146787</v>
      </c>
      <c r="L8" s="188">
        <f>-9765431+2</f>
        <v>-9765429</v>
      </c>
      <c r="M8" s="187">
        <v>3415500</v>
      </c>
      <c r="N8" s="187"/>
      <c r="O8" s="187">
        <v>7375452</v>
      </c>
      <c r="P8" s="187">
        <f>SUM(L8:O8)</f>
        <v>1025523</v>
      </c>
    </row>
    <row r="9" spans="1:16" x14ac:dyDescent="0.2">
      <c r="A9" s="189" t="s">
        <v>125</v>
      </c>
      <c r="B9" s="190">
        <v>16366</v>
      </c>
      <c r="C9" s="200"/>
      <c r="D9" s="200"/>
      <c r="E9" s="213"/>
      <c r="F9" s="191">
        <f t="shared" ref="F9:F13" si="0">SUM(B9:E9)</f>
        <v>16366</v>
      </c>
      <c r="G9" s="190">
        <v>1426</v>
      </c>
      <c r="H9" s="213"/>
      <c r="I9" s="213"/>
      <c r="J9" s="213"/>
      <c r="K9" s="192">
        <f t="shared" ref="K9:K13" si="1">SUM(G9:J9)</f>
        <v>1426</v>
      </c>
      <c r="L9" s="193">
        <v>1426</v>
      </c>
      <c r="M9" s="213"/>
      <c r="N9" s="213"/>
      <c r="O9" s="213"/>
      <c r="P9" s="192">
        <f t="shared" ref="P9:P13" si="2">SUM(L9:O9)</f>
        <v>1426</v>
      </c>
    </row>
    <row r="10" spans="1:16" x14ac:dyDescent="0.2">
      <c r="A10" s="183" t="s">
        <v>126</v>
      </c>
      <c r="B10" s="190">
        <v>2857290</v>
      </c>
      <c r="C10" s="200">
        <v>-2846976</v>
      </c>
      <c r="D10" s="200"/>
      <c r="E10" s="200"/>
      <c r="F10" s="191">
        <f t="shared" si="0"/>
        <v>10314</v>
      </c>
      <c r="G10" s="190">
        <v>248075</v>
      </c>
      <c r="H10" s="200"/>
      <c r="I10" s="200"/>
      <c r="J10" s="200"/>
      <c r="K10" s="192">
        <f t="shared" si="1"/>
        <v>248075</v>
      </c>
      <c r="L10" s="193"/>
      <c r="M10" s="200"/>
      <c r="N10" s="200"/>
      <c r="O10" s="200"/>
      <c r="P10" s="192">
        <f t="shared" si="2"/>
        <v>0</v>
      </c>
    </row>
    <row r="11" spans="1:16" x14ac:dyDescent="0.2">
      <c r="A11" s="189" t="s">
        <v>127</v>
      </c>
      <c r="B11" s="190">
        <v>2057</v>
      </c>
      <c r="C11" s="200">
        <v>42900</v>
      </c>
      <c r="D11" s="200"/>
      <c r="E11" s="200"/>
      <c r="F11" s="191">
        <f t="shared" si="0"/>
        <v>44957</v>
      </c>
      <c r="G11" s="190"/>
      <c r="H11" s="200">
        <v>102248</v>
      </c>
      <c r="I11" s="200"/>
      <c r="J11" s="200"/>
      <c r="K11" s="192">
        <f t="shared" si="1"/>
        <v>102248</v>
      </c>
      <c r="L11" s="193">
        <v>658</v>
      </c>
      <c r="M11" s="200">
        <v>266946</v>
      </c>
      <c r="N11" s="200"/>
      <c r="O11" s="200"/>
      <c r="P11" s="192">
        <f t="shared" si="2"/>
        <v>267604</v>
      </c>
    </row>
    <row r="12" spans="1:16" x14ac:dyDescent="0.2">
      <c r="A12" s="183" t="s">
        <v>128</v>
      </c>
      <c r="B12" s="190">
        <v>302130</v>
      </c>
      <c r="C12" s="200">
        <v>5923</v>
      </c>
      <c r="D12" s="200"/>
      <c r="E12" s="200"/>
      <c r="F12" s="191">
        <f t="shared" si="0"/>
        <v>308053</v>
      </c>
      <c r="G12" s="190">
        <v>62100</v>
      </c>
      <c r="H12" s="200"/>
      <c r="I12" s="200"/>
      <c r="J12" s="200"/>
      <c r="K12" s="192">
        <f t="shared" si="1"/>
        <v>62100</v>
      </c>
      <c r="L12" s="193">
        <v>314425</v>
      </c>
      <c r="M12" s="200"/>
      <c r="N12" s="200"/>
      <c r="O12" s="200"/>
      <c r="P12" s="192">
        <f t="shared" si="2"/>
        <v>314425</v>
      </c>
    </row>
    <row r="13" spans="1:16" x14ac:dyDescent="0.2">
      <c r="A13" s="189" t="s">
        <v>129</v>
      </c>
      <c r="B13" s="190">
        <v>13543</v>
      </c>
      <c r="C13" s="200"/>
      <c r="D13" s="200"/>
      <c r="E13" s="200"/>
      <c r="F13" s="191">
        <f t="shared" si="0"/>
        <v>13543</v>
      </c>
      <c r="G13" s="190">
        <v>8100</v>
      </c>
      <c r="H13" s="200"/>
      <c r="I13" s="200"/>
      <c r="J13" s="200"/>
      <c r="K13" s="192">
        <f t="shared" si="1"/>
        <v>8100</v>
      </c>
      <c r="L13" s="193">
        <v>-580</v>
      </c>
      <c r="M13" s="200"/>
      <c r="N13" s="200"/>
      <c r="O13" s="200"/>
      <c r="P13" s="192">
        <f t="shared" si="2"/>
        <v>-580</v>
      </c>
    </row>
    <row r="14" spans="1:16" ht="15" x14ac:dyDescent="0.25">
      <c r="A14" s="194" t="s">
        <v>66</v>
      </c>
      <c r="B14" s="195">
        <f t="shared" ref="B14:E14" si="3">SUM(B7:B13)</f>
        <v>-868637</v>
      </c>
      <c r="C14" s="196">
        <f t="shared" si="3"/>
        <v>427444</v>
      </c>
      <c r="D14" s="196">
        <f t="shared" si="3"/>
        <v>0</v>
      </c>
      <c r="E14" s="196">
        <f t="shared" si="3"/>
        <v>1169089</v>
      </c>
      <c r="F14" s="196">
        <f>SUM(F7:F13)</f>
        <v>727896</v>
      </c>
      <c r="G14" s="195">
        <f t="shared" ref="G14:J14" si="4">SUM(G7:G13)</f>
        <v>-10836702</v>
      </c>
      <c r="H14" s="196">
        <f t="shared" si="4"/>
        <v>3736412</v>
      </c>
      <c r="I14" s="196">
        <f t="shared" si="4"/>
        <v>0</v>
      </c>
      <c r="J14" s="196">
        <f t="shared" si="4"/>
        <v>7375452</v>
      </c>
      <c r="K14" s="197">
        <f t="shared" ref="K14:P14" si="5">SUM(K7:K13)</f>
        <v>275162</v>
      </c>
      <c r="L14" s="195">
        <f t="shared" si="5"/>
        <v>-9449500</v>
      </c>
      <c r="M14" s="196">
        <f t="shared" si="5"/>
        <v>3682446</v>
      </c>
      <c r="N14" s="196">
        <f t="shared" si="5"/>
        <v>0</v>
      </c>
      <c r="O14" s="196">
        <f t="shared" si="5"/>
        <v>7375452</v>
      </c>
      <c r="P14" s="197">
        <f t="shared" si="5"/>
        <v>1608398</v>
      </c>
    </row>
    <row r="15" spans="1:16" ht="15" x14ac:dyDescent="0.25">
      <c r="A15" s="194" t="s">
        <v>67</v>
      </c>
      <c r="B15" s="198">
        <v>6205</v>
      </c>
      <c r="C15" s="199"/>
      <c r="D15" s="199"/>
      <c r="E15" s="199"/>
      <c r="F15" s="199">
        <f>B15</f>
        <v>6205</v>
      </c>
      <c r="G15" s="198">
        <v>3412</v>
      </c>
      <c r="H15" s="199"/>
      <c r="I15" s="199"/>
      <c r="J15" s="199"/>
      <c r="K15" s="199">
        <f>G15</f>
        <v>3412</v>
      </c>
      <c r="L15" s="198">
        <v>3412</v>
      </c>
      <c r="M15" s="199"/>
      <c r="N15" s="199"/>
      <c r="O15" s="199"/>
      <c r="P15" s="199">
        <f>L15</f>
        <v>3412</v>
      </c>
    </row>
    <row r="16" spans="1:16" ht="15" x14ac:dyDescent="0.25">
      <c r="A16" s="179" t="s">
        <v>68</v>
      </c>
      <c r="B16" s="190"/>
      <c r="C16" s="213"/>
      <c r="D16" s="213"/>
      <c r="E16" s="213"/>
      <c r="F16" s="200"/>
      <c r="G16" s="190"/>
      <c r="H16" s="213"/>
      <c r="I16" s="213"/>
      <c r="J16" s="213"/>
      <c r="K16" s="200"/>
      <c r="L16" s="190"/>
      <c r="M16" s="213"/>
      <c r="N16" s="213"/>
      <c r="O16" s="213"/>
      <c r="P16" s="200"/>
    </row>
    <row r="17" spans="1:16" x14ac:dyDescent="0.2">
      <c r="A17" s="189" t="s">
        <v>130</v>
      </c>
      <c r="B17" s="190">
        <v>12977486</v>
      </c>
      <c r="C17" s="213"/>
      <c r="D17" s="213">
        <v>415322</v>
      </c>
      <c r="E17" s="213"/>
      <c r="F17" s="200">
        <f>SUM(B17:E17)</f>
        <v>13392808</v>
      </c>
      <c r="G17" s="190">
        <v>7809713</v>
      </c>
      <c r="H17" s="213"/>
      <c r="I17" s="213">
        <v>537513</v>
      </c>
      <c r="J17" s="213"/>
      <c r="K17" s="200">
        <f>SUM(G17:J17)</f>
        <v>8347226</v>
      </c>
      <c r="L17" s="190">
        <v>4835531</v>
      </c>
      <c r="M17" s="213"/>
      <c r="N17" s="213">
        <v>540399</v>
      </c>
      <c r="O17" s="213"/>
      <c r="P17" s="200">
        <f>SUM(L17:O17)</f>
        <v>5375930</v>
      </c>
    </row>
    <row r="18" spans="1:16" x14ac:dyDescent="0.2">
      <c r="A18" s="189" t="s">
        <v>131</v>
      </c>
      <c r="B18" s="190">
        <v>8723653</v>
      </c>
      <c r="C18" s="213"/>
      <c r="D18" s="213"/>
      <c r="E18" s="213"/>
      <c r="F18" s="200">
        <f t="shared" ref="F18:F23" si="6">SUM(B18:E18)</f>
        <v>8723653</v>
      </c>
      <c r="G18" s="190">
        <v>9138951</v>
      </c>
      <c r="H18" s="213"/>
      <c r="I18" s="213"/>
      <c r="J18" s="213"/>
      <c r="K18" s="200">
        <f t="shared" ref="K18:K23" si="7">SUM(G18:J18)</f>
        <v>9138951</v>
      </c>
      <c r="L18" s="190">
        <v>9178524</v>
      </c>
      <c r="M18" s="213"/>
      <c r="N18" s="213"/>
      <c r="O18" s="213"/>
      <c r="P18" s="200">
        <f t="shared" ref="P18:P23" si="8">SUM(L18:O18)</f>
        <v>9178524</v>
      </c>
    </row>
    <row r="19" spans="1:16" x14ac:dyDescent="0.2">
      <c r="A19" s="183" t="s">
        <v>132</v>
      </c>
      <c r="B19" s="190">
        <v>9767641</v>
      </c>
      <c r="C19" s="200"/>
      <c r="D19" s="200">
        <v>2380674</v>
      </c>
      <c r="E19" s="200"/>
      <c r="F19" s="200">
        <f t="shared" si="6"/>
        <v>12148315</v>
      </c>
      <c r="G19" s="190">
        <v>2971249</v>
      </c>
      <c r="H19" s="200"/>
      <c r="I19" s="200">
        <v>544478</v>
      </c>
      <c r="J19" s="200"/>
      <c r="K19" s="200">
        <f t="shared" si="7"/>
        <v>3515727</v>
      </c>
      <c r="L19" s="190">
        <v>10186811</v>
      </c>
      <c r="M19" s="200"/>
      <c r="N19" s="200">
        <v>2388502</v>
      </c>
      <c r="O19" s="200"/>
      <c r="P19" s="200">
        <f t="shared" si="8"/>
        <v>12575313</v>
      </c>
    </row>
    <row r="20" spans="1:16" x14ac:dyDescent="0.2">
      <c r="A20" s="189" t="s">
        <v>133</v>
      </c>
      <c r="B20" s="190">
        <v>201</v>
      </c>
      <c r="C20" s="200"/>
      <c r="D20" s="200"/>
      <c r="E20" s="200"/>
      <c r="F20" s="200">
        <f t="shared" si="6"/>
        <v>201</v>
      </c>
      <c r="G20" s="190">
        <v>211</v>
      </c>
      <c r="H20" s="200"/>
      <c r="I20" s="200"/>
      <c r="J20" s="200"/>
      <c r="K20" s="200">
        <f t="shared" si="7"/>
        <v>211</v>
      </c>
      <c r="L20" s="190">
        <v>212</v>
      </c>
      <c r="M20" s="200"/>
      <c r="N20" s="200"/>
      <c r="O20" s="200"/>
      <c r="P20" s="200">
        <f t="shared" si="8"/>
        <v>212</v>
      </c>
    </row>
    <row r="21" spans="1:16" x14ac:dyDescent="0.2">
      <c r="A21" s="183" t="s">
        <v>134</v>
      </c>
      <c r="B21" s="190">
        <v>8989</v>
      </c>
      <c r="C21" s="200"/>
      <c r="D21" s="200"/>
      <c r="E21" s="200"/>
      <c r="F21" s="200">
        <f t="shared" si="6"/>
        <v>8989</v>
      </c>
      <c r="G21" s="190">
        <v>9411</v>
      </c>
      <c r="H21" s="200"/>
      <c r="I21" s="200"/>
      <c r="J21" s="200"/>
      <c r="K21" s="200">
        <f t="shared" si="7"/>
        <v>9411</v>
      </c>
      <c r="L21" s="190">
        <v>9454</v>
      </c>
      <c r="M21" s="200"/>
      <c r="N21" s="200"/>
      <c r="O21" s="200"/>
      <c r="P21" s="200">
        <f t="shared" si="8"/>
        <v>9454</v>
      </c>
    </row>
    <row r="22" spans="1:16" x14ac:dyDescent="0.2">
      <c r="A22" s="183" t="s">
        <v>207</v>
      </c>
      <c r="B22" s="190"/>
      <c r="C22" s="200"/>
      <c r="D22" s="200"/>
      <c r="E22" s="200"/>
      <c r="F22" s="200">
        <f t="shared" si="6"/>
        <v>0</v>
      </c>
      <c r="G22" s="190">
        <v>4186733</v>
      </c>
      <c r="H22" s="200"/>
      <c r="I22" s="200"/>
      <c r="J22" s="200"/>
      <c r="K22" s="200">
        <f t="shared" si="7"/>
        <v>4186733</v>
      </c>
      <c r="L22" s="190">
        <v>4206334</v>
      </c>
      <c r="M22" s="200"/>
      <c r="N22" s="200"/>
      <c r="O22" s="200"/>
      <c r="P22" s="200">
        <f t="shared" si="8"/>
        <v>4206334</v>
      </c>
    </row>
    <row r="23" spans="1:16" x14ac:dyDescent="0.2">
      <c r="A23" s="201" t="s">
        <v>135</v>
      </c>
      <c r="B23" s="202"/>
      <c r="C23" s="203"/>
      <c r="D23" s="203"/>
      <c r="E23" s="203"/>
      <c r="F23" s="203">
        <f t="shared" si="6"/>
        <v>0</v>
      </c>
      <c r="G23" s="202">
        <v>8367075</v>
      </c>
      <c r="H23" s="203"/>
      <c r="I23" s="203"/>
      <c r="J23" s="203"/>
      <c r="K23" s="203">
        <f t="shared" si="7"/>
        <v>8367075</v>
      </c>
      <c r="L23" s="202">
        <v>8403179</v>
      </c>
      <c r="M23" s="203"/>
      <c r="N23" s="203"/>
      <c r="O23" s="203"/>
      <c r="P23" s="203">
        <f t="shared" si="8"/>
        <v>8403179</v>
      </c>
    </row>
    <row r="24" spans="1:16" ht="15" x14ac:dyDescent="0.25">
      <c r="A24" s="204" t="s">
        <v>69</v>
      </c>
      <c r="B24" s="205">
        <f t="shared" ref="B24:P24" si="9">SUM(B16:B23)</f>
        <v>31477970</v>
      </c>
      <c r="C24" s="206">
        <f t="shared" si="9"/>
        <v>0</v>
      </c>
      <c r="D24" s="206">
        <f t="shared" si="9"/>
        <v>2795996</v>
      </c>
      <c r="E24" s="206">
        <f t="shared" si="9"/>
        <v>0</v>
      </c>
      <c r="F24" s="206">
        <f t="shared" si="9"/>
        <v>34273966</v>
      </c>
      <c r="G24" s="205">
        <f t="shared" si="9"/>
        <v>32483343</v>
      </c>
      <c r="H24" s="206">
        <f t="shared" si="9"/>
        <v>0</v>
      </c>
      <c r="I24" s="206">
        <f t="shared" si="9"/>
        <v>1081991</v>
      </c>
      <c r="J24" s="206">
        <f t="shared" si="9"/>
        <v>0</v>
      </c>
      <c r="K24" s="206">
        <f t="shared" si="9"/>
        <v>33565334</v>
      </c>
      <c r="L24" s="205">
        <f t="shared" si="9"/>
        <v>36820045</v>
      </c>
      <c r="M24" s="206">
        <f t="shared" si="9"/>
        <v>0</v>
      </c>
      <c r="N24" s="206">
        <f t="shared" si="9"/>
        <v>2928901</v>
      </c>
      <c r="O24" s="206">
        <f t="shared" si="9"/>
        <v>0</v>
      </c>
      <c r="P24" s="206">
        <f t="shared" si="9"/>
        <v>39748946</v>
      </c>
    </row>
    <row r="25" spans="1:16" ht="15" customHeight="1" x14ac:dyDescent="0.25">
      <c r="A25" s="207" t="s">
        <v>70</v>
      </c>
      <c r="B25" s="208">
        <f>B24+B15+B14</f>
        <v>30615538</v>
      </c>
      <c r="C25" s="214">
        <f>C14+C15+C24</f>
        <v>427444</v>
      </c>
      <c r="D25" s="214">
        <f>D24+D14</f>
        <v>2795996</v>
      </c>
      <c r="E25" s="214">
        <f>E24+E14</f>
        <v>1169089</v>
      </c>
      <c r="F25" s="209">
        <f>F24+F15+F14</f>
        <v>35008067</v>
      </c>
      <c r="G25" s="208">
        <f>G24+G15+G14</f>
        <v>21650053</v>
      </c>
      <c r="H25" s="214">
        <f>H24+H14</f>
        <v>3736412</v>
      </c>
      <c r="I25" s="214">
        <f>I24+I14</f>
        <v>1081991</v>
      </c>
      <c r="J25" s="214">
        <f>J24+J14</f>
        <v>7375452</v>
      </c>
      <c r="K25" s="209">
        <f>K24+K15+K14</f>
        <v>33843908</v>
      </c>
      <c r="L25" s="208">
        <f>L14+L15+L24</f>
        <v>27373957</v>
      </c>
      <c r="M25" s="214">
        <f>M24+M14</f>
        <v>3682446</v>
      </c>
      <c r="N25" s="214">
        <f>N24+N14</f>
        <v>2928901</v>
      </c>
      <c r="O25" s="214">
        <f>O24+O14</f>
        <v>7375452</v>
      </c>
      <c r="P25" s="209">
        <f>P24+P15+P14</f>
        <v>41360756</v>
      </c>
    </row>
    <row r="26" spans="1:16" ht="15" x14ac:dyDescent="0.2">
      <c r="F26" s="210"/>
      <c r="G26" s="210"/>
      <c r="H26" s="210"/>
      <c r="I26" s="210"/>
      <c r="J26" s="210"/>
      <c r="K26" s="211"/>
      <c r="L26" s="210"/>
      <c r="M26" s="210"/>
      <c r="N26" s="210"/>
      <c r="O26" s="210"/>
      <c r="P26" s="210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03"/>
  <sheetViews>
    <sheetView zoomScaleNormal="100" workbookViewId="0">
      <selection activeCell="B6" sqref="B6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52" customWidth="1"/>
    <col min="4" max="4" width="17.140625" style="28" customWidth="1"/>
  </cols>
  <sheetData>
    <row r="1" spans="1:14" ht="82.5" customHeight="1" x14ac:dyDescent="0.25">
      <c r="A1" s="170"/>
      <c r="B1" s="171"/>
      <c r="C1" s="171"/>
      <c r="D1" s="172"/>
    </row>
    <row r="2" spans="1:14" ht="19.5" customHeight="1" x14ac:dyDescent="0.25">
      <c r="A2" s="167" t="s">
        <v>409</v>
      </c>
      <c r="B2" s="168"/>
      <c r="C2" s="168"/>
      <c r="D2" s="169"/>
    </row>
    <row r="3" spans="1:14" ht="19.5" customHeight="1" x14ac:dyDescent="0.25">
      <c r="A3" s="103" t="s">
        <v>37</v>
      </c>
      <c r="B3" s="117" t="s">
        <v>71</v>
      </c>
      <c r="C3" s="93" t="s">
        <v>38</v>
      </c>
      <c r="D3" s="104" t="s">
        <v>39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159" t="s">
        <v>113</v>
      </c>
      <c r="B5" s="124" t="s">
        <v>254</v>
      </c>
      <c r="C5" s="126">
        <v>623173.98</v>
      </c>
      <c r="D5" s="105">
        <v>45266</v>
      </c>
      <c r="E5" s="50"/>
    </row>
    <row r="6" spans="1:14" ht="19.5" customHeight="1" x14ac:dyDescent="0.2">
      <c r="A6" s="61" t="s">
        <v>255</v>
      </c>
      <c r="B6" s="124" t="s">
        <v>256</v>
      </c>
      <c r="C6" s="127">
        <v>170282.71</v>
      </c>
      <c r="D6" s="102">
        <v>45267</v>
      </c>
      <c r="E6" s="50"/>
    </row>
    <row r="7" spans="1:14" ht="19.5" customHeight="1" x14ac:dyDescent="0.2">
      <c r="A7" s="61" t="s">
        <v>255</v>
      </c>
      <c r="B7" s="124" t="s">
        <v>256</v>
      </c>
      <c r="C7" s="127">
        <v>117791.32</v>
      </c>
      <c r="D7" s="102">
        <v>45267</v>
      </c>
      <c r="E7" s="50"/>
    </row>
    <row r="8" spans="1:14" ht="19.5" customHeight="1" x14ac:dyDescent="0.2">
      <c r="A8" s="61" t="s">
        <v>171</v>
      </c>
      <c r="B8" s="124" t="s">
        <v>257</v>
      </c>
      <c r="C8" s="127">
        <v>104428.75</v>
      </c>
      <c r="D8" s="102">
        <v>45268</v>
      </c>
      <c r="E8" s="50"/>
    </row>
    <row r="9" spans="1:14" ht="19.5" customHeight="1" x14ac:dyDescent="0.2">
      <c r="A9" s="61" t="s">
        <v>79</v>
      </c>
      <c r="B9" s="124" t="s">
        <v>258</v>
      </c>
      <c r="C9" s="127">
        <v>87706.71</v>
      </c>
      <c r="D9" s="102">
        <v>45268</v>
      </c>
      <c r="E9" s="50"/>
    </row>
    <row r="10" spans="1:14" ht="19.5" customHeight="1" x14ac:dyDescent="0.2">
      <c r="A10" s="61" t="s">
        <v>113</v>
      </c>
      <c r="B10" s="124" t="s">
        <v>259</v>
      </c>
      <c r="C10" s="127">
        <v>63596.81</v>
      </c>
      <c r="D10" s="102">
        <v>45267</v>
      </c>
      <c r="E10" s="50"/>
    </row>
    <row r="11" spans="1:14" ht="19.5" customHeight="1" x14ac:dyDescent="0.2">
      <c r="A11" s="61" t="s">
        <v>260</v>
      </c>
      <c r="B11" s="124" t="s">
        <v>261</v>
      </c>
      <c r="C11" s="127">
        <v>42551.199999999997</v>
      </c>
      <c r="D11" s="102">
        <v>45266</v>
      </c>
      <c r="E11" s="50"/>
    </row>
    <row r="12" spans="1:14" ht="19.5" customHeight="1" x14ac:dyDescent="0.2">
      <c r="A12" s="61" t="s">
        <v>262</v>
      </c>
      <c r="B12" s="124" t="s">
        <v>263</v>
      </c>
      <c r="C12" s="127">
        <v>32475</v>
      </c>
      <c r="D12" s="102">
        <v>45267</v>
      </c>
      <c r="E12" s="50"/>
    </row>
    <row r="13" spans="1:14" ht="19.5" customHeight="1" x14ac:dyDescent="0.2">
      <c r="A13" s="61" t="s">
        <v>79</v>
      </c>
      <c r="B13" s="124" t="s">
        <v>264</v>
      </c>
      <c r="C13" s="127">
        <v>30525</v>
      </c>
      <c r="D13" s="102">
        <v>45261</v>
      </c>
      <c r="E13" s="50"/>
      <c r="N13" s="137"/>
    </row>
    <row r="14" spans="1:14" ht="19.5" customHeight="1" x14ac:dyDescent="0.2">
      <c r="A14" s="61" t="s">
        <v>80</v>
      </c>
      <c r="B14" s="124" t="s">
        <v>78</v>
      </c>
      <c r="C14" s="127">
        <v>29847.85</v>
      </c>
      <c r="D14" s="102">
        <v>45266</v>
      </c>
      <c r="E14" s="50"/>
    </row>
    <row r="15" spans="1:14" ht="19.5" customHeight="1" x14ac:dyDescent="0.2">
      <c r="A15" s="61" t="s">
        <v>265</v>
      </c>
      <c r="B15" s="124" t="s">
        <v>266</v>
      </c>
      <c r="C15" s="127">
        <v>23605</v>
      </c>
      <c r="D15" s="102">
        <v>45268</v>
      </c>
      <c r="E15" s="50"/>
    </row>
    <row r="16" spans="1:14" ht="19.5" customHeight="1" x14ac:dyDescent="0.2">
      <c r="A16" s="61" t="s">
        <v>267</v>
      </c>
      <c r="B16" s="124" t="s">
        <v>268</v>
      </c>
      <c r="C16" s="127">
        <v>14940</v>
      </c>
      <c r="D16" s="102">
        <v>45267</v>
      </c>
      <c r="E16" s="50"/>
    </row>
    <row r="17" spans="1:14" ht="19.5" customHeight="1" x14ac:dyDescent="0.2">
      <c r="A17" s="61" t="s">
        <v>101</v>
      </c>
      <c r="B17" s="124" t="s">
        <v>269</v>
      </c>
      <c r="C17" s="127">
        <v>12607</v>
      </c>
      <c r="D17" s="102">
        <v>45266</v>
      </c>
      <c r="E17" s="50"/>
      <c r="N17" s="137"/>
    </row>
    <row r="18" spans="1:14" ht="19.5" customHeight="1" x14ac:dyDescent="0.2">
      <c r="A18" s="61" t="s">
        <v>246</v>
      </c>
      <c r="B18" s="124" t="s">
        <v>270</v>
      </c>
      <c r="C18" s="127">
        <v>12100</v>
      </c>
      <c r="D18" s="102">
        <v>45267</v>
      </c>
      <c r="E18" s="50"/>
    </row>
    <row r="19" spans="1:14" ht="19.5" customHeight="1" x14ac:dyDescent="0.2">
      <c r="A19" s="61" t="s">
        <v>271</v>
      </c>
      <c r="B19" s="124" t="s">
        <v>84</v>
      </c>
      <c r="C19" s="127">
        <v>11999.98</v>
      </c>
      <c r="D19" s="102">
        <v>45265</v>
      </c>
      <c r="E19" s="50"/>
    </row>
    <row r="20" spans="1:14" ht="19.5" customHeight="1" x14ac:dyDescent="0.2">
      <c r="A20" s="61" t="s">
        <v>223</v>
      </c>
      <c r="B20" s="124" t="s">
        <v>272</v>
      </c>
      <c r="C20" s="127">
        <v>10450</v>
      </c>
      <c r="D20" s="102">
        <v>45267</v>
      </c>
      <c r="E20" s="50"/>
    </row>
    <row r="21" spans="1:14" ht="19.5" customHeight="1" x14ac:dyDescent="0.2">
      <c r="A21" s="61" t="s">
        <v>273</v>
      </c>
      <c r="B21" s="124" t="s">
        <v>274</v>
      </c>
      <c r="C21" s="127">
        <v>9945</v>
      </c>
      <c r="D21" s="102">
        <v>45267</v>
      </c>
      <c r="E21" s="50"/>
    </row>
    <row r="22" spans="1:14" ht="19.5" customHeight="1" x14ac:dyDescent="0.2">
      <c r="A22" s="61" t="s">
        <v>275</v>
      </c>
      <c r="B22" s="124" t="s">
        <v>276</v>
      </c>
      <c r="C22" s="127">
        <v>9942</v>
      </c>
      <c r="D22" s="102">
        <v>45267</v>
      </c>
      <c r="E22" s="50"/>
    </row>
    <row r="23" spans="1:14" ht="19.5" customHeight="1" x14ac:dyDescent="0.2">
      <c r="A23" s="61" t="s">
        <v>277</v>
      </c>
      <c r="B23" s="124" t="s">
        <v>278</v>
      </c>
      <c r="C23" s="127">
        <v>8964</v>
      </c>
      <c r="D23" s="102">
        <v>45265</v>
      </c>
      <c r="E23" s="50"/>
    </row>
    <row r="24" spans="1:14" ht="19.5" customHeight="1" x14ac:dyDescent="0.2">
      <c r="A24" s="61" t="s">
        <v>169</v>
      </c>
      <c r="B24" s="124" t="s">
        <v>81</v>
      </c>
      <c r="C24" s="127">
        <v>8783.2900000000009</v>
      </c>
      <c r="D24" s="102">
        <v>45261</v>
      </c>
      <c r="E24" s="50"/>
    </row>
    <row r="25" spans="1:14" ht="19.5" customHeight="1" x14ac:dyDescent="0.2">
      <c r="A25" s="61" t="s">
        <v>217</v>
      </c>
      <c r="B25" s="124" t="s">
        <v>218</v>
      </c>
      <c r="C25" s="100">
        <v>8175</v>
      </c>
      <c r="D25" s="102">
        <v>45261</v>
      </c>
      <c r="E25" s="50"/>
    </row>
    <row r="26" spans="1:14" ht="19.5" customHeight="1" x14ac:dyDescent="0.2">
      <c r="A26" s="61" t="s">
        <v>273</v>
      </c>
      <c r="B26" s="124" t="s">
        <v>274</v>
      </c>
      <c r="C26" s="100">
        <v>7462</v>
      </c>
      <c r="D26" s="102">
        <v>45267</v>
      </c>
      <c r="E26" s="50"/>
    </row>
    <row r="27" spans="1:14" ht="19.5" customHeight="1" x14ac:dyDescent="0.2">
      <c r="A27" s="61" t="s">
        <v>209</v>
      </c>
      <c r="B27" s="124" t="s">
        <v>84</v>
      </c>
      <c r="C27" s="100">
        <v>6450</v>
      </c>
      <c r="D27" s="102">
        <v>45265</v>
      </c>
      <c r="E27" s="50"/>
    </row>
    <row r="28" spans="1:14" ht="19.5" customHeight="1" x14ac:dyDescent="0.2">
      <c r="A28" s="61" t="s">
        <v>103</v>
      </c>
      <c r="B28" s="124" t="s">
        <v>214</v>
      </c>
      <c r="C28" s="100">
        <v>6410.36</v>
      </c>
      <c r="D28" s="102">
        <v>45265</v>
      </c>
      <c r="E28" s="50"/>
    </row>
    <row r="29" spans="1:14" ht="19.5" customHeight="1" x14ac:dyDescent="0.2">
      <c r="A29" s="61" t="s">
        <v>102</v>
      </c>
      <c r="B29" s="124" t="s">
        <v>92</v>
      </c>
      <c r="C29" s="100">
        <v>6223.52</v>
      </c>
      <c r="D29" s="102">
        <v>45265</v>
      </c>
      <c r="E29" s="50"/>
    </row>
    <row r="30" spans="1:14" ht="19.5" customHeight="1" x14ac:dyDescent="0.2">
      <c r="A30" s="61" t="s">
        <v>151</v>
      </c>
      <c r="B30" s="124" t="s">
        <v>82</v>
      </c>
      <c r="C30" s="100">
        <v>5945.4</v>
      </c>
      <c r="D30" s="102">
        <v>45266</v>
      </c>
      <c r="E30" s="50"/>
    </row>
    <row r="31" spans="1:14" ht="19.5" customHeight="1" x14ac:dyDescent="0.2">
      <c r="A31" s="61" t="s">
        <v>103</v>
      </c>
      <c r="B31" s="124" t="s">
        <v>170</v>
      </c>
      <c r="C31" s="100">
        <v>5664.5</v>
      </c>
      <c r="D31" s="102">
        <v>45267</v>
      </c>
      <c r="E31" s="50"/>
    </row>
    <row r="32" spans="1:14" ht="19.5" customHeight="1" x14ac:dyDescent="0.2">
      <c r="A32" s="61" t="s">
        <v>246</v>
      </c>
      <c r="B32" s="124" t="s">
        <v>212</v>
      </c>
      <c r="C32" s="100">
        <v>5500</v>
      </c>
      <c r="D32" s="102">
        <v>45266</v>
      </c>
      <c r="E32" s="50"/>
    </row>
    <row r="33" spans="1:5" ht="19.5" customHeight="1" x14ac:dyDescent="0.2">
      <c r="A33" s="61" t="s">
        <v>279</v>
      </c>
      <c r="B33" s="124" t="s">
        <v>280</v>
      </c>
      <c r="C33" s="100">
        <v>5188.2</v>
      </c>
      <c r="D33" s="102">
        <v>45266</v>
      </c>
      <c r="E33" s="50"/>
    </row>
    <row r="34" spans="1:5" ht="19.5" customHeight="1" x14ac:dyDescent="0.2">
      <c r="A34" s="61" t="s">
        <v>185</v>
      </c>
      <c r="B34" s="124" t="s">
        <v>186</v>
      </c>
      <c r="C34" s="100">
        <v>5150</v>
      </c>
      <c r="D34" s="102">
        <v>45266</v>
      </c>
      <c r="E34" s="50"/>
    </row>
    <row r="35" spans="1:5" ht="19.5" customHeight="1" x14ac:dyDescent="0.2">
      <c r="A35" s="61" t="s">
        <v>281</v>
      </c>
      <c r="B35" s="124" t="s">
        <v>282</v>
      </c>
      <c r="C35" s="100">
        <v>5040</v>
      </c>
      <c r="D35" s="102">
        <v>45265</v>
      </c>
      <c r="E35" s="50"/>
    </row>
    <row r="36" spans="1:5" ht="19.5" customHeight="1" x14ac:dyDescent="0.2">
      <c r="A36" s="61" t="s">
        <v>136</v>
      </c>
      <c r="B36" s="151" t="s">
        <v>78</v>
      </c>
      <c r="C36" s="100">
        <v>5031.41</v>
      </c>
      <c r="D36" s="102">
        <v>45265</v>
      </c>
      <c r="E36" s="50"/>
    </row>
    <row r="37" spans="1:5" ht="19.5" customHeight="1" x14ac:dyDescent="0.2">
      <c r="A37" s="61" t="s">
        <v>283</v>
      </c>
      <c r="B37" s="124" t="s">
        <v>284</v>
      </c>
      <c r="C37" s="100">
        <v>3750</v>
      </c>
      <c r="D37" s="102">
        <v>45265</v>
      </c>
      <c r="E37" s="50"/>
    </row>
    <row r="38" spans="1:5" ht="19.5" customHeight="1" x14ac:dyDescent="0.2">
      <c r="A38" s="61" t="s">
        <v>216</v>
      </c>
      <c r="B38" s="124" t="s">
        <v>188</v>
      </c>
      <c r="C38" s="100">
        <v>3721.7</v>
      </c>
      <c r="D38" s="102">
        <v>45266</v>
      </c>
      <c r="E38" s="50"/>
    </row>
    <row r="39" spans="1:5" ht="19.5" customHeight="1" x14ac:dyDescent="0.2">
      <c r="A39" s="61" t="s">
        <v>86</v>
      </c>
      <c r="B39" s="124" t="s">
        <v>138</v>
      </c>
      <c r="C39" s="100">
        <v>3680.5</v>
      </c>
      <c r="D39" s="102">
        <v>45267</v>
      </c>
      <c r="E39" s="50"/>
    </row>
    <row r="40" spans="1:5" ht="19.5" customHeight="1" x14ac:dyDescent="0.2">
      <c r="A40" s="61" t="s">
        <v>85</v>
      </c>
      <c r="B40" s="124" t="s">
        <v>285</v>
      </c>
      <c r="C40" s="100">
        <v>3659.69</v>
      </c>
      <c r="D40" s="102">
        <v>45267</v>
      </c>
      <c r="E40" s="50"/>
    </row>
    <row r="41" spans="1:5" ht="19.5" customHeight="1" x14ac:dyDescent="0.2">
      <c r="A41" s="61" t="s">
        <v>286</v>
      </c>
      <c r="B41" s="124" t="s">
        <v>287</v>
      </c>
      <c r="C41" s="100">
        <v>3594</v>
      </c>
      <c r="D41" s="102">
        <v>45265</v>
      </c>
      <c r="E41" s="50"/>
    </row>
    <row r="42" spans="1:5" ht="19.5" customHeight="1" x14ac:dyDescent="0.2">
      <c r="A42" s="61" t="s">
        <v>288</v>
      </c>
      <c r="B42" s="124" t="s">
        <v>90</v>
      </c>
      <c r="C42" s="100">
        <v>3526.88</v>
      </c>
      <c r="D42" s="102">
        <v>45265</v>
      </c>
      <c r="E42" s="50"/>
    </row>
    <row r="43" spans="1:5" ht="19.5" customHeight="1" x14ac:dyDescent="0.2">
      <c r="A43" s="61" t="s">
        <v>289</v>
      </c>
      <c r="B43" s="124" t="s">
        <v>290</v>
      </c>
      <c r="C43" s="100">
        <v>3300</v>
      </c>
      <c r="D43" s="102">
        <v>45268</v>
      </c>
      <c r="E43" s="50"/>
    </row>
    <row r="44" spans="1:5" ht="19.5" customHeight="1" x14ac:dyDescent="0.2">
      <c r="A44" s="61" t="s">
        <v>122</v>
      </c>
      <c r="B44" s="124" t="s">
        <v>291</v>
      </c>
      <c r="C44" s="100">
        <v>3223.66</v>
      </c>
      <c r="D44" s="102">
        <v>45268</v>
      </c>
      <c r="E44" s="50"/>
    </row>
    <row r="45" spans="1:5" ht="19.5" customHeight="1" x14ac:dyDescent="0.2">
      <c r="A45" s="61" t="s">
        <v>91</v>
      </c>
      <c r="B45" s="124" t="s">
        <v>83</v>
      </c>
      <c r="C45" s="100">
        <v>3216.92</v>
      </c>
      <c r="D45" s="102">
        <v>45268</v>
      </c>
      <c r="E45" s="50"/>
    </row>
    <row r="46" spans="1:5" ht="19.5" customHeight="1" x14ac:dyDescent="0.2">
      <c r="A46" s="61" t="s">
        <v>169</v>
      </c>
      <c r="B46" s="124" t="s">
        <v>81</v>
      </c>
      <c r="C46" s="100">
        <v>3149.52</v>
      </c>
      <c r="D46" s="102">
        <v>45267</v>
      </c>
      <c r="E46" s="50"/>
    </row>
    <row r="47" spans="1:5" ht="19.5" customHeight="1" x14ac:dyDescent="0.2">
      <c r="A47" s="61" t="s">
        <v>216</v>
      </c>
      <c r="B47" s="124" t="s">
        <v>188</v>
      </c>
      <c r="C47" s="100">
        <v>3084.65</v>
      </c>
      <c r="D47" s="102">
        <v>45261</v>
      </c>
      <c r="E47" s="50"/>
    </row>
    <row r="48" spans="1:5" ht="19.5" customHeight="1" x14ac:dyDescent="0.2">
      <c r="A48" s="159" t="s">
        <v>292</v>
      </c>
      <c r="B48" s="124" t="s">
        <v>92</v>
      </c>
      <c r="C48" s="100">
        <v>3078.18</v>
      </c>
      <c r="D48" s="102">
        <v>45265</v>
      </c>
      <c r="E48" s="50"/>
    </row>
    <row r="49" spans="1:5" ht="19.5" customHeight="1" x14ac:dyDescent="0.2">
      <c r="A49" s="61" t="s">
        <v>293</v>
      </c>
      <c r="B49" s="124" t="s">
        <v>294</v>
      </c>
      <c r="C49" s="100">
        <v>3000</v>
      </c>
      <c r="D49" s="102">
        <v>45268</v>
      </c>
      <c r="E49" s="50"/>
    </row>
    <row r="50" spans="1:5" ht="19.5" customHeight="1" x14ac:dyDescent="0.2">
      <c r="A50" s="61" t="s">
        <v>172</v>
      </c>
      <c r="B50" s="124" t="s">
        <v>295</v>
      </c>
      <c r="C50" s="100">
        <v>2700</v>
      </c>
      <c r="D50" s="102">
        <v>45268</v>
      </c>
      <c r="E50" s="50"/>
    </row>
    <row r="51" spans="1:5" ht="19.5" customHeight="1" x14ac:dyDescent="0.2">
      <c r="A51" s="61" t="s">
        <v>88</v>
      </c>
      <c r="B51" s="124" t="s">
        <v>89</v>
      </c>
      <c r="C51" s="100">
        <v>2586.38</v>
      </c>
      <c r="D51" s="102">
        <v>45267</v>
      </c>
      <c r="E51" s="50"/>
    </row>
    <row r="52" spans="1:5" ht="19.5" customHeight="1" x14ac:dyDescent="0.2">
      <c r="A52" s="61" t="s">
        <v>120</v>
      </c>
      <c r="B52" s="124" t="s">
        <v>83</v>
      </c>
      <c r="C52" s="100">
        <v>2532.2199999999998</v>
      </c>
      <c r="D52" s="102">
        <v>45267</v>
      </c>
      <c r="E52" s="50"/>
    </row>
    <row r="53" spans="1:5" ht="19.5" customHeight="1" x14ac:dyDescent="0.2">
      <c r="A53" s="61" t="s">
        <v>182</v>
      </c>
      <c r="B53" s="124" t="s">
        <v>296</v>
      </c>
      <c r="C53" s="100">
        <v>2483.12</v>
      </c>
      <c r="D53" s="102">
        <v>45261</v>
      </c>
      <c r="E53" s="50"/>
    </row>
    <row r="54" spans="1:5" ht="19.5" customHeight="1" x14ac:dyDescent="0.2">
      <c r="A54" s="61" t="s">
        <v>297</v>
      </c>
      <c r="B54" s="124" t="s">
        <v>298</v>
      </c>
      <c r="C54" s="100">
        <v>2450</v>
      </c>
      <c r="D54" s="102">
        <v>45265</v>
      </c>
      <c r="E54" s="50"/>
    </row>
    <row r="55" spans="1:5" ht="19.5" customHeight="1" x14ac:dyDescent="0.2">
      <c r="A55" s="61" t="s">
        <v>292</v>
      </c>
      <c r="B55" s="124" t="s">
        <v>92</v>
      </c>
      <c r="C55" s="100">
        <v>2424.1999999999998</v>
      </c>
      <c r="D55" s="102">
        <v>45261</v>
      </c>
      <c r="E55" s="50"/>
    </row>
    <row r="56" spans="1:5" ht="19.5" customHeight="1" x14ac:dyDescent="0.2">
      <c r="A56" s="61" t="s">
        <v>299</v>
      </c>
      <c r="B56" s="124" t="s">
        <v>300</v>
      </c>
      <c r="C56" s="100">
        <v>2400</v>
      </c>
      <c r="D56" s="102">
        <v>45267</v>
      </c>
      <c r="E56" s="50"/>
    </row>
    <row r="57" spans="1:5" ht="19.5" customHeight="1" x14ac:dyDescent="0.2">
      <c r="A57" s="61" t="s">
        <v>146</v>
      </c>
      <c r="B57" s="124" t="s">
        <v>92</v>
      </c>
      <c r="C57" s="100">
        <v>2251.8000000000002</v>
      </c>
      <c r="D57" s="102">
        <v>45267</v>
      </c>
      <c r="E57" s="50"/>
    </row>
    <row r="58" spans="1:5" ht="19.5" customHeight="1" x14ac:dyDescent="0.2">
      <c r="A58" s="61" t="s">
        <v>187</v>
      </c>
      <c r="B58" s="124" t="s">
        <v>220</v>
      </c>
      <c r="C58" s="100">
        <v>2109</v>
      </c>
      <c r="D58" s="102">
        <v>45267</v>
      </c>
      <c r="E58" s="50"/>
    </row>
    <row r="59" spans="1:5" ht="19.5" customHeight="1" x14ac:dyDescent="0.2">
      <c r="A59" s="61" t="s">
        <v>301</v>
      </c>
      <c r="B59" s="124" t="s">
        <v>82</v>
      </c>
      <c r="C59" s="100">
        <v>2083.56</v>
      </c>
      <c r="D59" s="102">
        <v>45265</v>
      </c>
      <c r="E59" s="50"/>
    </row>
    <row r="60" spans="1:5" ht="19.5" customHeight="1" x14ac:dyDescent="0.2">
      <c r="A60" s="61" t="s">
        <v>189</v>
      </c>
      <c r="B60" s="124" t="s">
        <v>219</v>
      </c>
      <c r="C60" s="100">
        <v>1960.35</v>
      </c>
      <c r="D60" s="102">
        <v>45266</v>
      </c>
      <c r="E60" s="50"/>
    </row>
    <row r="61" spans="1:5" ht="19.5" customHeight="1" x14ac:dyDescent="0.2">
      <c r="A61" s="61" t="s">
        <v>302</v>
      </c>
      <c r="B61" s="124" t="s">
        <v>303</v>
      </c>
      <c r="C61" s="100">
        <v>1890</v>
      </c>
      <c r="D61" s="102">
        <v>45265</v>
      </c>
      <c r="E61" s="50"/>
    </row>
    <row r="62" spans="1:5" ht="19.5" customHeight="1" x14ac:dyDescent="0.2">
      <c r="A62" s="61" t="s">
        <v>304</v>
      </c>
      <c r="B62" s="124" t="s">
        <v>305</v>
      </c>
      <c r="C62" s="100">
        <v>1840.25</v>
      </c>
      <c r="D62" s="102">
        <v>45268</v>
      </c>
      <c r="E62" s="50"/>
    </row>
    <row r="63" spans="1:5" ht="19.5" customHeight="1" x14ac:dyDescent="0.2">
      <c r="A63" s="61" t="s">
        <v>98</v>
      </c>
      <c r="B63" s="124" t="s">
        <v>162</v>
      </c>
      <c r="C63" s="100">
        <v>1816.04</v>
      </c>
      <c r="D63" s="102">
        <v>45267</v>
      </c>
      <c r="E63" s="50"/>
    </row>
    <row r="64" spans="1:5" ht="19.5" customHeight="1" x14ac:dyDescent="0.2">
      <c r="A64" s="61" t="s">
        <v>306</v>
      </c>
      <c r="B64" s="124" t="s">
        <v>307</v>
      </c>
      <c r="C64" s="100">
        <v>1759.2</v>
      </c>
      <c r="D64" s="102">
        <v>45265</v>
      </c>
      <c r="E64" s="50"/>
    </row>
    <row r="65" spans="1:5" ht="19.5" customHeight="1" x14ac:dyDescent="0.2">
      <c r="A65" s="61" t="s">
        <v>111</v>
      </c>
      <c r="B65" s="124" t="s">
        <v>139</v>
      </c>
      <c r="C65" s="100">
        <v>1741.48</v>
      </c>
      <c r="D65" s="102">
        <v>45265</v>
      </c>
      <c r="E65" s="50"/>
    </row>
    <row r="66" spans="1:5" ht="19.5" customHeight="1" x14ac:dyDescent="0.2">
      <c r="A66" s="61" t="s">
        <v>308</v>
      </c>
      <c r="B66" s="124" t="s">
        <v>309</v>
      </c>
      <c r="C66" s="100">
        <v>1730</v>
      </c>
      <c r="D66" s="102">
        <v>45265</v>
      </c>
      <c r="E66" s="50"/>
    </row>
    <row r="67" spans="1:5" ht="19.5" customHeight="1" x14ac:dyDescent="0.2">
      <c r="A67" s="61" t="s">
        <v>80</v>
      </c>
      <c r="B67" s="124" t="s">
        <v>78</v>
      </c>
      <c r="C67" s="100">
        <v>1523.43</v>
      </c>
      <c r="D67" s="102">
        <v>45261</v>
      </c>
      <c r="E67" s="50"/>
    </row>
    <row r="68" spans="1:5" ht="19.5" customHeight="1" x14ac:dyDescent="0.2">
      <c r="A68" s="61" t="s">
        <v>226</v>
      </c>
      <c r="B68" s="124" t="s">
        <v>82</v>
      </c>
      <c r="C68" s="100">
        <v>1520</v>
      </c>
      <c r="D68" s="102">
        <v>45265</v>
      </c>
      <c r="E68" s="50"/>
    </row>
    <row r="69" spans="1:5" ht="19.5" customHeight="1" x14ac:dyDescent="0.2">
      <c r="A69" s="61" t="s">
        <v>229</v>
      </c>
      <c r="B69" s="124" t="s">
        <v>90</v>
      </c>
      <c r="C69" s="100">
        <v>1510</v>
      </c>
      <c r="D69" s="102">
        <v>45268</v>
      </c>
      <c r="E69" s="50"/>
    </row>
    <row r="70" spans="1:5" ht="19.5" customHeight="1" x14ac:dyDescent="0.2">
      <c r="A70" s="61" t="s">
        <v>145</v>
      </c>
      <c r="B70" s="124" t="s">
        <v>310</v>
      </c>
      <c r="C70" s="100">
        <v>1505</v>
      </c>
      <c r="D70" s="102">
        <v>45267</v>
      </c>
      <c r="E70" s="50"/>
    </row>
    <row r="71" spans="1:5" ht="19.5" customHeight="1" x14ac:dyDescent="0.2">
      <c r="A71" s="61" t="s">
        <v>149</v>
      </c>
      <c r="B71" s="124" t="s">
        <v>99</v>
      </c>
      <c r="C71" s="100">
        <v>1378</v>
      </c>
      <c r="D71" s="102">
        <v>45267</v>
      </c>
      <c r="E71" s="50"/>
    </row>
    <row r="72" spans="1:5" ht="19.5" customHeight="1" x14ac:dyDescent="0.2">
      <c r="A72" s="61" t="s">
        <v>221</v>
      </c>
      <c r="B72" s="124" t="s">
        <v>188</v>
      </c>
      <c r="C72" s="100">
        <v>1375</v>
      </c>
      <c r="D72" s="102">
        <v>45265</v>
      </c>
      <c r="E72" s="50"/>
    </row>
    <row r="73" spans="1:5" ht="19.5" customHeight="1" x14ac:dyDescent="0.2">
      <c r="A73" s="61" t="s">
        <v>311</v>
      </c>
      <c r="B73" s="124" t="s">
        <v>312</v>
      </c>
      <c r="C73" s="100">
        <v>1318.56</v>
      </c>
      <c r="D73" s="102">
        <v>45267</v>
      </c>
      <c r="E73" s="50"/>
    </row>
    <row r="74" spans="1:5" ht="19.5" customHeight="1" x14ac:dyDescent="0.2">
      <c r="A74" s="61" t="s">
        <v>172</v>
      </c>
      <c r="B74" s="124" t="s">
        <v>173</v>
      </c>
      <c r="C74" s="100">
        <v>1300</v>
      </c>
      <c r="D74" s="102">
        <v>45265</v>
      </c>
      <c r="E74" s="50"/>
    </row>
    <row r="75" spans="1:5" ht="19.5" customHeight="1" x14ac:dyDescent="0.2">
      <c r="A75" s="61" t="s">
        <v>210</v>
      </c>
      <c r="B75" s="124" t="s">
        <v>188</v>
      </c>
      <c r="C75" s="100">
        <v>1271.47</v>
      </c>
      <c r="D75" s="102">
        <v>45266</v>
      </c>
      <c r="E75" s="50"/>
    </row>
    <row r="76" spans="1:5" ht="19.5" customHeight="1" x14ac:dyDescent="0.2">
      <c r="A76" s="61" t="s">
        <v>283</v>
      </c>
      <c r="B76" s="124" t="s">
        <v>284</v>
      </c>
      <c r="C76" s="100">
        <v>1250</v>
      </c>
      <c r="D76" s="102">
        <v>45267</v>
      </c>
      <c r="E76" s="50"/>
    </row>
    <row r="77" spans="1:5" ht="19.5" customHeight="1" x14ac:dyDescent="0.2">
      <c r="A77" s="61" t="s">
        <v>313</v>
      </c>
      <c r="B77" s="124" t="s">
        <v>314</v>
      </c>
      <c r="C77" s="100">
        <v>1150</v>
      </c>
      <c r="D77" s="102">
        <v>45265</v>
      </c>
      <c r="E77" s="50"/>
    </row>
    <row r="78" spans="1:5" ht="19.5" customHeight="1" x14ac:dyDescent="0.2">
      <c r="A78" s="61" t="s">
        <v>190</v>
      </c>
      <c r="B78" s="124" t="s">
        <v>99</v>
      </c>
      <c r="C78" s="100">
        <v>1136</v>
      </c>
      <c r="D78" s="102">
        <v>45268</v>
      </c>
      <c r="E78" s="50"/>
    </row>
    <row r="79" spans="1:5" ht="19.5" customHeight="1" x14ac:dyDescent="0.2">
      <c r="A79" s="61" t="s">
        <v>315</v>
      </c>
      <c r="B79" s="124" t="s">
        <v>183</v>
      </c>
      <c r="C79" s="100">
        <v>1121</v>
      </c>
      <c r="D79" s="102">
        <v>45267</v>
      </c>
      <c r="E79" s="50"/>
    </row>
    <row r="80" spans="1:5" ht="19.5" customHeight="1" x14ac:dyDescent="0.2">
      <c r="A80" s="61" t="s">
        <v>109</v>
      </c>
      <c r="B80" s="124" t="s">
        <v>92</v>
      </c>
      <c r="C80" s="100">
        <v>1105.4000000000001</v>
      </c>
      <c r="D80" s="102">
        <v>45261</v>
      </c>
      <c r="E80" s="50"/>
    </row>
    <row r="81" spans="1:5" ht="19.5" customHeight="1" x14ac:dyDescent="0.2">
      <c r="A81" s="61" t="s">
        <v>150</v>
      </c>
      <c r="B81" s="124" t="s">
        <v>82</v>
      </c>
      <c r="C81" s="100">
        <v>1035.25</v>
      </c>
      <c r="D81" s="102">
        <v>45265</v>
      </c>
      <c r="E81" s="50"/>
    </row>
    <row r="82" spans="1:5" ht="19.5" customHeight="1" x14ac:dyDescent="0.2">
      <c r="A82" s="61" t="s">
        <v>95</v>
      </c>
      <c r="B82" s="124" t="s">
        <v>87</v>
      </c>
      <c r="C82" s="100">
        <v>1020.97</v>
      </c>
      <c r="D82" s="102">
        <v>45265</v>
      </c>
      <c r="E82" s="50"/>
    </row>
    <row r="83" spans="1:5" ht="19.5" customHeight="1" x14ac:dyDescent="0.2">
      <c r="A83" s="61" t="s">
        <v>185</v>
      </c>
      <c r="B83" s="124" t="s">
        <v>316</v>
      </c>
      <c r="C83" s="100">
        <v>1000</v>
      </c>
      <c r="D83" s="102">
        <v>45266</v>
      </c>
      <c r="E83" s="50"/>
    </row>
    <row r="84" spans="1:5" ht="19.5" customHeight="1" x14ac:dyDescent="0.2">
      <c r="A84" s="61" t="s">
        <v>151</v>
      </c>
      <c r="B84" s="124" t="s">
        <v>82</v>
      </c>
      <c r="C84" s="100">
        <v>974.5</v>
      </c>
      <c r="D84" s="102">
        <v>45261</v>
      </c>
      <c r="E84" s="50"/>
    </row>
    <row r="85" spans="1:5" ht="19.5" customHeight="1" x14ac:dyDescent="0.2">
      <c r="A85" s="61" t="s">
        <v>123</v>
      </c>
      <c r="B85" s="124" t="s">
        <v>90</v>
      </c>
      <c r="C85" s="100">
        <v>940.36</v>
      </c>
      <c r="D85" s="102">
        <v>45268</v>
      </c>
      <c r="E85" s="50"/>
    </row>
    <row r="86" spans="1:5" ht="19.5" customHeight="1" x14ac:dyDescent="0.2">
      <c r="A86" s="61" t="s">
        <v>317</v>
      </c>
      <c r="B86" s="124" t="s">
        <v>236</v>
      </c>
      <c r="C86" s="100">
        <v>919.97</v>
      </c>
      <c r="D86" s="102">
        <v>45265</v>
      </c>
      <c r="E86" s="50"/>
    </row>
    <row r="87" spans="1:5" ht="19.5" customHeight="1" x14ac:dyDescent="0.2">
      <c r="A87" s="61" t="s">
        <v>94</v>
      </c>
      <c r="B87" s="124" t="s">
        <v>89</v>
      </c>
      <c r="C87" s="100">
        <v>836.14</v>
      </c>
      <c r="D87" s="102">
        <v>45267</v>
      </c>
      <c r="E87" s="50"/>
    </row>
    <row r="88" spans="1:5" ht="19.5" customHeight="1" x14ac:dyDescent="0.2">
      <c r="A88" s="61" t="s">
        <v>176</v>
      </c>
      <c r="B88" s="124" t="s">
        <v>82</v>
      </c>
      <c r="C88" s="100">
        <v>810</v>
      </c>
      <c r="D88" s="102">
        <v>45265</v>
      </c>
      <c r="E88" s="50"/>
    </row>
    <row r="89" spans="1:5" ht="19.5" customHeight="1" x14ac:dyDescent="0.2">
      <c r="A89" s="61" t="s">
        <v>318</v>
      </c>
      <c r="B89" s="124" t="s">
        <v>110</v>
      </c>
      <c r="C89" s="100">
        <v>800</v>
      </c>
      <c r="D89" s="102">
        <v>45265</v>
      </c>
      <c r="E89" s="50"/>
    </row>
    <row r="90" spans="1:5" ht="19.5" customHeight="1" x14ac:dyDescent="0.2">
      <c r="A90" s="61" t="s">
        <v>319</v>
      </c>
      <c r="B90" s="124" t="s">
        <v>90</v>
      </c>
      <c r="C90" s="100">
        <v>791.05</v>
      </c>
      <c r="D90" s="102">
        <v>45265</v>
      </c>
      <c r="E90" s="50"/>
    </row>
    <row r="91" spans="1:5" ht="19.5" customHeight="1" x14ac:dyDescent="0.2">
      <c r="A91" s="61" t="s">
        <v>227</v>
      </c>
      <c r="B91" s="124" t="s">
        <v>228</v>
      </c>
      <c r="C91" s="100">
        <v>790</v>
      </c>
      <c r="D91" s="102">
        <v>45265</v>
      </c>
      <c r="E91" s="50"/>
    </row>
    <row r="92" spans="1:5" ht="19.5" customHeight="1" x14ac:dyDescent="0.2">
      <c r="A92" s="61" t="s">
        <v>320</v>
      </c>
      <c r="B92" s="124" t="s">
        <v>194</v>
      </c>
      <c r="C92" s="100">
        <v>770.75</v>
      </c>
      <c r="D92" s="102">
        <v>45267</v>
      </c>
      <c r="E92" s="50"/>
    </row>
    <row r="93" spans="1:5" ht="19.5" customHeight="1" x14ac:dyDescent="0.2">
      <c r="A93" s="61" t="s">
        <v>321</v>
      </c>
      <c r="B93" s="124" t="s">
        <v>322</v>
      </c>
      <c r="C93" s="100">
        <v>770</v>
      </c>
      <c r="D93" s="102">
        <v>45265</v>
      </c>
      <c r="E93" s="50"/>
    </row>
    <row r="94" spans="1:5" ht="19.5" customHeight="1" x14ac:dyDescent="0.2">
      <c r="A94" s="61" t="s">
        <v>323</v>
      </c>
      <c r="B94" s="124" t="s">
        <v>324</v>
      </c>
      <c r="C94" s="100">
        <v>750</v>
      </c>
      <c r="D94" s="102">
        <v>45267</v>
      </c>
      <c r="E94" s="50"/>
    </row>
    <row r="95" spans="1:5" ht="19.5" customHeight="1" x14ac:dyDescent="0.2">
      <c r="A95" s="61" t="s">
        <v>193</v>
      </c>
      <c r="B95" s="124" t="s">
        <v>84</v>
      </c>
      <c r="C95" s="100">
        <v>745</v>
      </c>
      <c r="D95" s="102">
        <v>45265</v>
      </c>
      <c r="E95" s="50"/>
    </row>
    <row r="96" spans="1:5" ht="19.5" customHeight="1" x14ac:dyDescent="0.2">
      <c r="A96" s="61" t="s">
        <v>181</v>
      </c>
      <c r="B96" s="124" t="s">
        <v>325</v>
      </c>
      <c r="C96" s="100">
        <v>732.28</v>
      </c>
      <c r="D96" s="102">
        <v>45265</v>
      </c>
      <c r="E96" s="50"/>
    </row>
    <row r="97" spans="1:5" ht="19.5" customHeight="1" x14ac:dyDescent="0.2">
      <c r="A97" s="61" t="s">
        <v>155</v>
      </c>
      <c r="B97" s="124" t="s">
        <v>211</v>
      </c>
      <c r="C97" s="100">
        <v>719.33</v>
      </c>
      <c r="D97" s="102">
        <v>45265</v>
      </c>
      <c r="E97" s="50"/>
    </row>
    <row r="98" spans="1:5" ht="19.5" customHeight="1" x14ac:dyDescent="0.2">
      <c r="A98" s="61" t="s">
        <v>326</v>
      </c>
      <c r="B98" s="124" t="s">
        <v>327</v>
      </c>
      <c r="C98" s="100">
        <v>700</v>
      </c>
      <c r="D98" s="102">
        <v>45265</v>
      </c>
      <c r="E98" s="50"/>
    </row>
    <row r="99" spans="1:5" ht="19.5" customHeight="1" x14ac:dyDescent="0.2">
      <c r="A99" s="61" t="s">
        <v>222</v>
      </c>
      <c r="B99" s="124" t="s">
        <v>328</v>
      </c>
      <c r="C99" s="100">
        <v>652</v>
      </c>
      <c r="D99" s="102">
        <v>45265</v>
      </c>
      <c r="E99" s="50"/>
    </row>
    <row r="100" spans="1:5" ht="19.5" customHeight="1" x14ac:dyDescent="0.2">
      <c r="A100" s="61" t="s">
        <v>224</v>
      </c>
      <c r="B100" s="124" t="s">
        <v>329</v>
      </c>
      <c r="C100" s="100">
        <v>650</v>
      </c>
      <c r="D100" s="102">
        <v>45265</v>
      </c>
      <c r="E100" s="50"/>
    </row>
    <row r="101" spans="1:5" ht="19.5" customHeight="1" x14ac:dyDescent="0.2">
      <c r="A101" s="61" t="s">
        <v>330</v>
      </c>
      <c r="B101" s="124" t="s">
        <v>236</v>
      </c>
      <c r="C101" s="100">
        <v>650</v>
      </c>
      <c r="D101" s="102">
        <v>45266</v>
      </c>
      <c r="E101" s="50"/>
    </row>
    <row r="102" spans="1:5" ht="19.5" customHeight="1" x14ac:dyDescent="0.2">
      <c r="A102" s="61" t="s">
        <v>330</v>
      </c>
      <c r="B102" s="124" t="s">
        <v>331</v>
      </c>
      <c r="C102" s="100">
        <v>650</v>
      </c>
      <c r="D102" s="102">
        <v>45267</v>
      </c>
      <c r="E102" s="50"/>
    </row>
    <row r="103" spans="1:5" ht="19.5" customHeight="1" x14ac:dyDescent="0.2">
      <c r="A103" s="61" t="s">
        <v>210</v>
      </c>
      <c r="B103" s="124" t="s">
        <v>215</v>
      </c>
      <c r="C103" s="100">
        <v>649.25</v>
      </c>
      <c r="D103" s="102">
        <v>45265</v>
      </c>
      <c r="E103" s="50"/>
    </row>
    <row r="104" spans="1:5" ht="19.5" customHeight="1" x14ac:dyDescent="0.2">
      <c r="A104" s="61" t="s">
        <v>144</v>
      </c>
      <c r="B104" s="124" t="s">
        <v>239</v>
      </c>
      <c r="C104" s="100">
        <v>637.5</v>
      </c>
      <c r="D104" s="102">
        <v>45265</v>
      </c>
      <c r="E104" s="50"/>
    </row>
    <row r="105" spans="1:5" ht="19.5" customHeight="1" x14ac:dyDescent="0.2">
      <c r="A105" s="61" t="s">
        <v>103</v>
      </c>
      <c r="B105" s="124" t="s">
        <v>332</v>
      </c>
      <c r="C105" s="100">
        <v>635</v>
      </c>
      <c r="D105" s="102">
        <v>45268</v>
      </c>
      <c r="E105" s="50"/>
    </row>
    <row r="106" spans="1:5" ht="19.5" customHeight="1" x14ac:dyDescent="0.2">
      <c r="A106" s="61" t="s">
        <v>191</v>
      </c>
      <c r="B106" s="124" t="s">
        <v>90</v>
      </c>
      <c r="C106" s="100">
        <v>630</v>
      </c>
      <c r="D106" s="102">
        <v>45267</v>
      </c>
      <c r="E106" s="50"/>
    </row>
    <row r="107" spans="1:5" ht="19.5" customHeight="1" x14ac:dyDescent="0.2">
      <c r="A107" s="61" t="s">
        <v>91</v>
      </c>
      <c r="B107" s="124" t="s">
        <v>92</v>
      </c>
      <c r="C107" s="100">
        <v>621.64</v>
      </c>
      <c r="D107" s="102">
        <v>45267</v>
      </c>
      <c r="E107" s="50"/>
    </row>
    <row r="108" spans="1:5" ht="19.5" customHeight="1" x14ac:dyDescent="0.2">
      <c r="A108" s="61" t="s">
        <v>109</v>
      </c>
      <c r="B108" s="124" t="s">
        <v>92</v>
      </c>
      <c r="C108" s="100">
        <v>617.20000000000005</v>
      </c>
      <c r="D108" s="102">
        <v>45267</v>
      </c>
      <c r="E108" s="50"/>
    </row>
    <row r="109" spans="1:5" ht="19.5" customHeight="1" x14ac:dyDescent="0.2">
      <c r="A109" s="61" t="s">
        <v>333</v>
      </c>
      <c r="B109" s="124" t="s">
        <v>334</v>
      </c>
      <c r="C109" s="100">
        <v>600</v>
      </c>
      <c r="D109" s="102">
        <v>45265</v>
      </c>
      <c r="E109" s="50"/>
    </row>
    <row r="110" spans="1:5" ht="19.5" customHeight="1" x14ac:dyDescent="0.2">
      <c r="A110" s="61" t="s">
        <v>153</v>
      </c>
      <c r="B110" s="124" t="s">
        <v>97</v>
      </c>
      <c r="C110" s="100">
        <v>598.95000000000005</v>
      </c>
      <c r="D110" s="102">
        <v>45261</v>
      </c>
      <c r="E110" s="50"/>
    </row>
    <row r="111" spans="1:5" ht="19.5" customHeight="1" x14ac:dyDescent="0.2">
      <c r="A111" s="61" t="s">
        <v>193</v>
      </c>
      <c r="B111" s="124" t="s">
        <v>335</v>
      </c>
      <c r="C111" s="100">
        <v>545</v>
      </c>
      <c r="D111" s="102">
        <v>45266</v>
      </c>
      <c r="E111" s="50"/>
    </row>
    <row r="112" spans="1:5" ht="19.5" customHeight="1" x14ac:dyDescent="0.2">
      <c r="A112" s="61" t="s">
        <v>154</v>
      </c>
      <c r="B112" s="124" t="s">
        <v>82</v>
      </c>
      <c r="C112" s="100">
        <v>517.16</v>
      </c>
      <c r="D112" s="102">
        <v>45266</v>
      </c>
      <c r="E112" s="50"/>
    </row>
    <row r="113" spans="1:5" ht="19.5" customHeight="1" x14ac:dyDescent="0.2">
      <c r="A113" s="61" t="s">
        <v>216</v>
      </c>
      <c r="B113" s="124" t="s">
        <v>188</v>
      </c>
      <c r="C113" s="100">
        <v>507.07</v>
      </c>
      <c r="D113" s="102">
        <v>45267</v>
      </c>
      <c r="E113" s="50"/>
    </row>
    <row r="114" spans="1:5" ht="19.5" customHeight="1" x14ac:dyDescent="0.2">
      <c r="A114" s="61" t="s">
        <v>336</v>
      </c>
      <c r="B114" s="124" t="s">
        <v>337</v>
      </c>
      <c r="C114" s="100">
        <v>500</v>
      </c>
      <c r="D114" s="102">
        <v>45266</v>
      </c>
      <c r="E114" s="50"/>
    </row>
    <row r="115" spans="1:5" ht="19.5" customHeight="1" x14ac:dyDescent="0.2">
      <c r="A115" s="61" t="s">
        <v>338</v>
      </c>
      <c r="B115" s="124" t="s">
        <v>110</v>
      </c>
      <c r="C115" s="100">
        <v>500</v>
      </c>
      <c r="D115" s="102">
        <v>45268</v>
      </c>
      <c r="E115" s="50"/>
    </row>
    <row r="116" spans="1:5" ht="19.5" customHeight="1" x14ac:dyDescent="0.2">
      <c r="A116" s="61" t="s">
        <v>339</v>
      </c>
      <c r="B116" s="124" t="s">
        <v>340</v>
      </c>
      <c r="C116" s="100">
        <v>500</v>
      </c>
      <c r="D116" s="102">
        <v>45268</v>
      </c>
      <c r="E116" s="50"/>
    </row>
    <row r="117" spans="1:5" ht="19.5" customHeight="1" x14ac:dyDescent="0.2">
      <c r="A117" s="61" t="s">
        <v>341</v>
      </c>
      <c r="B117" s="124" t="s">
        <v>342</v>
      </c>
      <c r="C117" s="100">
        <v>437</v>
      </c>
      <c r="D117" s="102">
        <v>45266</v>
      </c>
      <c r="E117" s="50"/>
    </row>
    <row r="118" spans="1:5" ht="19.5" customHeight="1" x14ac:dyDescent="0.2">
      <c r="A118" s="61" t="s">
        <v>108</v>
      </c>
      <c r="B118" s="124" t="s">
        <v>114</v>
      </c>
      <c r="C118" s="100">
        <v>385</v>
      </c>
      <c r="D118" s="102">
        <v>45261</v>
      </c>
      <c r="E118" s="50"/>
    </row>
    <row r="119" spans="1:5" ht="19.5" customHeight="1" x14ac:dyDescent="0.2">
      <c r="A119" s="61" t="s">
        <v>230</v>
      </c>
      <c r="B119" s="124" t="s">
        <v>343</v>
      </c>
      <c r="C119" s="100">
        <v>385</v>
      </c>
      <c r="D119" s="102">
        <v>45261</v>
      </c>
      <c r="E119" s="50"/>
    </row>
    <row r="120" spans="1:5" ht="19.5" customHeight="1" x14ac:dyDescent="0.2">
      <c r="A120" s="61" t="s">
        <v>152</v>
      </c>
      <c r="B120" s="124" t="s">
        <v>82</v>
      </c>
      <c r="C120" s="100">
        <v>380.85</v>
      </c>
      <c r="D120" s="102">
        <v>45265</v>
      </c>
      <c r="E120" s="50"/>
    </row>
    <row r="121" spans="1:5" ht="19.5" customHeight="1" x14ac:dyDescent="0.2">
      <c r="A121" s="61" t="s">
        <v>137</v>
      </c>
      <c r="B121" s="124" t="s">
        <v>233</v>
      </c>
      <c r="C121" s="100">
        <v>378</v>
      </c>
      <c r="D121" s="102">
        <v>45267</v>
      </c>
      <c r="E121" s="50"/>
    </row>
    <row r="122" spans="1:5" ht="19.5" customHeight="1" x14ac:dyDescent="0.2">
      <c r="A122" s="61" t="s">
        <v>344</v>
      </c>
      <c r="B122" s="124" t="s">
        <v>345</v>
      </c>
      <c r="C122" s="100">
        <v>350</v>
      </c>
      <c r="D122" s="102">
        <v>45268</v>
      </c>
      <c r="E122" s="50"/>
    </row>
    <row r="123" spans="1:5" ht="19.5" customHeight="1" x14ac:dyDescent="0.2">
      <c r="A123" s="61" t="s">
        <v>346</v>
      </c>
      <c r="B123" s="124" t="s">
        <v>347</v>
      </c>
      <c r="C123" s="100">
        <v>342</v>
      </c>
      <c r="D123" s="102">
        <v>45265</v>
      </c>
      <c r="E123" s="50"/>
    </row>
    <row r="124" spans="1:5" ht="19.5" customHeight="1" x14ac:dyDescent="0.2">
      <c r="A124" s="61" t="s">
        <v>234</v>
      </c>
      <c r="B124" s="124" t="s">
        <v>93</v>
      </c>
      <c r="C124" s="100">
        <v>330</v>
      </c>
      <c r="D124" s="102">
        <v>45261</v>
      </c>
      <c r="E124" s="50"/>
    </row>
    <row r="125" spans="1:5" ht="19.5" customHeight="1" x14ac:dyDescent="0.2">
      <c r="A125" s="61" t="s">
        <v>213</v>
      </c>
      <c r="B125" s="124" t="s">
        <v>121</v>
      </c>
      <c r="C125" s="100">
        <v>315.39999999999998</v>
      </c>
      <c r="D125" s="102">
        <v>45265</v>
      </c>
      <c r="E125" s="50"/>
    </row>
    <row r="126" spans="1:5" ht="19.5" customHeight="1" x14ac:dyDescent="0.2">
      <c r="A126" s="61" t="s">
        <v>158</v>
      </c>
      <c r="B126" s="124" t="s">
        <v>110</v>
      </c>
      <c r="C126" s="100">
        <v>315.05</v>
      </c>
      <c r="D126" s="102">
        <v>45268</v>
      </c>
      <c r="E126" s="50"/>
    </row>
    <row r="127" spans="1:5" ht="19.5" customHeight="1" x14ac:dyDescent="0.2">
      <c r="A127" s="61" t="s">
        <v>348</v>
      </c>
      <c r="B127" s="124" t="s">
        <v>349</v>
      </c>
      <c r="C127" s="100">
        <v>308.11</v>
      </c>
      <c r="D127" s="102">
        <v>45265</v>
      </c>
      <c r="E127" s="50"/>
    </row>
    <row r="128" spans="1:5" ht="19.5" customHeight="1" x14ac:dyDescent="0.2">
      <c r="A128" s="61" t="s">
        <v>117</v>
      </c>
      <c r="B128" s="124" t="s">
        <v>408</v>
      </c>
      <c r="C128" s="100">
        <v>295.95</v>
      </c>
      <c r="D128" s="102">
        <v>45265</v>
      </c>
      <c r="E128" s="50"/>
    </row>
    <row r="129" spans="1:5" ht="19.5" customHeight="1" x14ac:dyDescent="0.2">
      <c r="A129" s="61" t="s">
        <v>350</v>
      </c>
      <c r="B129" s="124" t="s">
        <v>198</v>
      </c>
      <c r="C129" s="100">
        <v>292.89999999999998</v>
      </c>
      <c r="D129" s="102">
        <v>45267</v>
      </c>
      <c r="E129" s="50"/>
    </row>
    <row r="130" spans="1:5" ht="19.5" customHeight="1" x14ac:dyDescent="0.2">
      <c r="A130" s="61" t="s">
        <v>351</v>
      </c>
      <c r="B130" s="124" t="s">
        <v>198</v>
      </c>
      <c r="C130" s="100">
        <v>287.33999999999997</v>
      </c>
      <c r="D130" s="102">
        <v>45267</v>
      </c>
      <c r="E130" s="50"/>
    </row>
    <row r="131" spans="1:5" ht="19.5" customHeight="1" x14ac:dyDescent="0.2">
      <c r="A131" s="61" t="s">
        <v>230</v>
      </c>
      <c r="B131" s="124" t="s">
        <v>352</v>
      </c>
      <c r="C131" s="100">
        <v>278.85000000000002</v>
      </c>
      <c r="D131" s="102">
        <v>45268</v>
      </c>
      <c r="E131" s="50"/>
    </row>
    <row r="132" spans="1:5" ht="19.5" customHeight="1" x14ac:dyDescent="0.2">
      <c r="A132" s="61" t="s">
        <v>353</v>
      </c>
      <c r="B132" s="124" t="s">
        <v>354</v>
      </c>
      <c r="C132" s="100">
        <v>253.5</v>
      </c>
      <c r="D132" s="102">
        <v>45267</v>
      </c>
      <c r="E132" s="50"/>
    </row>
    <row r="133" spans="1:5" ht="19.5" customHeight="1" x14ac:dyDescent="0.2">
      <c r="A133" s="61" t="s">
        <v>235</v>
      </c>
      <c r="B133" s="124" t="s">
        <v>175</v>
      </c>
      <c r="C133" s="100">
        <v>251.26</v>
      </c>
      <c r="D133" s="102">
        <v>45265</v>
      </c>
      <c r="E133" s="50"/>
    </row>
    <row r="134" spans="1:5" ht="19.5" customHeight="1" x14ac:dyDescent="0.2">
      <c r="A134" s="61" t="s">
        <v>355</v>
      </c>
      <c r="B134" s="124" t="s">
        <v>356</v>
      </c>
      <c r="C134" s="100">
        <v>250</v>
      </c>
      <c r="D134" s="102">
        <v>45261</v>
      </c>
      <c r="E134" s="50"/>
    </row>
    <row r="135" spans="1:5" ht="19.5" customHeight="1" x14ac:dyDescent="0.2">
      <c r="A135" s="61" t="s">
        <v>357</v>
      </c>
      <c r="B135" s="124" t="s">
        <v>121</v>
      </c>
      <c r="C135" s="100">
        <v>250</v>
      </c>
      <c r="D135" s="102">
        <v>45265</v>
      </c>
      <c r="E135" s="50"/>
    </row>
    <row r="136" spans="1:5" ht="19.5" customHeight="1" x14ac:dyDescent="0.2">
      <c r="A136" s="61" t="s">
        <v>137</v>
      </c>
      <c r="B136" s="124" t="s">
        <v>358</v>
      </c>
      <c r="C136" s="100">
        <v>250</v>
      </c>
      <c r="D136" s="102">
        <v>45266</v>
      </c>
      <c r="E136" s="50"/>
    </row>
    <row r="137" spans="1:5" ht="19.5" customHeight="1" x14ac:dyDescent="0.2">
      <c r="A137" s="61" t="s">
        <v>359</v>
      </c>
      <c r="B137" s="124" t="s">
        <v>360</v>
      </c>
      <c r="C137" s="100">
        <v>240</v>
      </c>
      <c r="D137" s="102">
        <v>45268</v>
      </c>
      <c r="E137" s="50"/>
    </row>
    <row r="138" spans="1:5" ht="19.5" customHeight="1" x14ac:dyDescent="0.2">
      <c r="A138" s="61" t="s">
        <v>116</v>
      </c>
      <c r="B138" s="124" t="s">
        <v>97</v>
      </c>
      <c r="C138" s="100">
        <v>222.28</v>
      </c>
      <c r="D138" s="102">
        <v>45265</v>
      </c>
      <c r="E138" s="50"/>
    </row>
    <row r="139" spans="1:5" ht="19.5" customHeight="1" x14ac:dyDescent="0.2">
      <c r="A139" s="61" t="s">
        <v>184</v>
      </c>
      <c r="B139" s="124" t="s">
        <v>82</v>
      </c>
      <c r="C139" s="100">
        <v>211.98</v>
      </c>
      <c r="D139" s="102">
        <v>45261</v>
      </c>
      <c r="E139" s="50"/>
    </row>
    <row r="140" spans="1:5" ht="19.5" customHeight="1" x14ac:dyDescent="0.2">
      <c r="A140" s="61" t="s">
        <v>140</v>
      </c>
      <c r="B140" s="124" t="s">
        <v>90</v>
      </c>
      <c r="C140" s="100">
        <v>210</v>
      </c>
      <c r="D140" s="102">
        <v>45267</v>
      </c>
      <c r="E140" s="50"/>
    </row>
    <row r="141" spans="1:5" ht="19.5" customHeight="1" x14ac:dyDescent="0.2">
      <c r="A141" s="61" t="s">
        <v>361</v>
      </c>
      <c r="B141" s="124" t="s">
        <v>362</v>
      </c>
      <c r="C141" s="100">
        <v>200</v>
      </c>
      <c r="D141" s="102">
        <v>45265</v>
      </c>
      <c r="E141" s="50"/>
    </row>
    <row r="142" spans="1:5" ht="19.5" customHeight="1" x14ac:dyDescent="0.2">
      <c r="A142" s="61" t="s">
        <v>363</v>
      </c>
      <c r="B142" s="124" t="s">
        <v>225</v>
      </c>
      <c r="C142" s="100">
        <v>200</v>
      </c>
      <c r="D142" s="102">
        <v>45265</v>
      </c>
      <c r="E142" s="50"/>
    </row>
    <row r="143" spans="1:5" ht="19.5" customHeight="1" x14ac:dyDescent="0.2">
      <c r="A143" s="61" t="s">
        <v>240</v>
      </c>
      <c r="B143" s="124" t="s">
        <v>241</v>
      </c>
      <c r="C143" s="100">
        <v>194.93</v>
      </c>
      <c r="D143" s="102">
        <v>45267</v>
      </c>
      <c r="E143" s="50"/>
    </row>
    <row r="144" spans="1:5" ht="19.5" customHeight="1" x14ac:dyDescent="0.2">
      <c r="A144" s="61" t="s">
        <v>197</v>
      </c>
      <c r="B144" s="124" t="s">
        <v>364</v>
      </c>
      <c r="C144" s="100">
        <v>177.05</v>
      </c>
      <c r="D144" s="102">
        <v>45268</v>
      </c>
      <c r="E144" s="50"/>
    </row>
    <row r="145" spans="1:5" ht="19.5" customHeight="1" x14ac:dyDescent="0.2">
      <c r="A145" s="61" t="s">
        <v>365</v>
      </c>
      <c r="B145" s="124" t="s">
        <v>82</v>
      </c>
      <c r="C145" s="100">
        <v>173.01</v>
      </c>
      <c r="D145" s="102">
        <v>45267</v>
      </c>
      <c r="E145" s="50"/>
    </row>
    <row r="146" spans="1:5" ht="19.5" customHeight="1" x14ac:dyDescent="0.2">
      <c r="A146" s="61" t="s">
        <v>366</v>
      </c>
      <c r="B146" s="124" t="s">
        <v>92</v>
      </c>
      <c r="C146" s="100">
        <v>161.5</v>
      </c>
      <c r="D146" s="102">
        <v>45267</v>
      </c>
      <c r="E146" s="50"/>
    </row>
    <row r="147" spans="1:5" ht="19.5" customHeight="1" x14ac:dyDescent="0.2">
      <c r="A147" s="61" t="s">
        <v>367</v>
      </c>
      <c r="B147" s="124" t="s">
        <v>368</v>
      </c>
      <c r="C147" s="100">
        <v>159.6</v>
      </c>
      <c r="D147" s="102">
        <v>45267</v>
      </c>
      <c r="E147" s="50"/>
    </row>
    <row r="148" spans="1:5" ht="19.5" customHeight="1" x14ac:dyDescent="0.2">
      <c r="A148" s="61" t="s">
        <v>369</v>
      </c>
      <c r="B148" s="124" t="s">
        <v>370</v>
      </c>
      <c r="C148" s="100">
        <v>153.27000000000001</v>
      </c>
      <c r="D148" s="102">
        <v>45265</v>
      </c>
      <c r="E148" s="50"/>
    </row>
    <row r="149" spans="1:5" ht="19.5" customHeight="1" x14ac:dyDescent="0.2">
      <c r="A149" s="61" t="s">
        <v>231</v>
      </c>
      <c r="B149" s="124" t="s">
        <v>370</v>
      </c>
      <c r="C149" s="100">
        <v>152.62</v>
      </c>
      <c r="D149" s="102">
        <v>45265</v>
      </c>
      <c r="E149" s="50"/>
    </row>
    <row r="150" spans="1:5" ht="19.5" customHeight="1" x14ac:dyDescent="0.2">
      <c r="A150" s="61" t="s">
        <v>371</v>
      </c>
      <c r="B150" s="124" t="s">
        <v>159</v>
      </c>
      <c r="C150" s="100">
        <v>152.16</v>
      </c>
      <c r="D150" s="102">
        <v>45265</v>
      </c>
      <c r="E150" s="50"/>
    </row>
    <row r="151" spans="1:5" ht="19.5" customHeight="1" x14ac:dyDescent="0.2">
      <c r="A151" s="61" t="s">
        <v>238</v>
      </c>
      <c r="B151" s="124" t="s">
        <v>356</v>
      </c>
      <c r="C151" s="100">
        <v>150</v>
      </c>
      <c r="D151" s="102">
        <v>45268</v>
      </c>
      <c r="E151" s="50"/>
    </row>
    <row r="152" spans="1:5" ht="19.5" customHeight="1" x14ac:dyDescent="0.2">
      <c r="A152" s="61" t="s">
        <v>372</v>
      </c>
      <c r="B152" s="124" t="s">
        <v>82</v>
      </c>
      <c r="C152" s="100">
        <v>144.94999999999999</v>
      </c>
      <c r="D152" s="102">
        <v>45267</v>
      </c>
      <c r="E152" s="50"/>
    </row>
    <row r="153" spans="1:5" ht="19.5" customHeight="1" x14ac:dyDescent="0.2">
      <c r="A153" s="61" t="s">
        <v>373</v>
      </c>
      <c r="B153" s="124" t="s">
        <v>374</v>
      </c>
      <c r="C153" s="100">
        <v>144.1</v>
      </c>
      <c r="D153" s="102">
        <v>45265</v>
      </c>
      <c r="E153" s="50"/>
    </row>
    <row r="154" spans="1:5" ht="19.5" customHeight="1" x14ac:dyDescent="0.2">
      <c r="A154" s="61" t="s">
        <v>146</v>
      </c>
      <c r="B154" s="124" t="s">
        <v>96</v>
      </c>
      <c r="C154" s="100">
        <v>141.94999999999999</v>
      </c>
      <c r="D154" s="102">
        <v>45265</v>
      </c>
      <c r="E154" s="50"/>
    </row>
    <row r="155" spans="1:5" ht="19.5" customHeight="1" x14ac:dyDescent="0.2">
      <c r="A155" s="61" t="s">
        <v>146</v>
      </c>
      <c r="B155" s="124" t="s">
        <v>83</v>
      </c>
      <c r="C155" s="100">
        <v>141.94999999999999</v>
      </c>
      <c r="D155" s="102">
        <v>45267</v>
      </c>
      <c r="E155" s="50"/>
    </row>
    <row r="156" spans="1:5" ht="19.5" customHeight="1" x14ac:dyDescent="0.2">
      <c r="A156" s="61" t="s">
        <v>375</v>
      </c>
      <c r="B156" s="124" t="s">
        <v>198</v>
      </c>
      <c r="C156" s="100">
        <v>140.16</v>
      </c>
      <c r="D156" s="102">
        <v>45267</v>
      </c>
      <c r="E156" s="50"/>
    </row>
    <row r="157" spans="1:5" ht="19.5" customHeight="1" x14ac:dyDescent="0.2">
      <c r="A157" s="61" t="s">
        <v>195</v>
      </c>
      <c r="B157" s="124" t="s">
        <v>194</v>
      </c>
      <c r="C157" s="100">
        <v>132.31</v>
      </c>
      <c r="D157" s="102">
        <v>45267</v>
      </c>
      <c r="E157" s="50"/>
    </row>
    <row r="158" spans="1:5" ht="19.5" customHeight="1" x14ac:dyDescent="0.2">
      <c r="A158" s="61" t="s">
        <v>208</v>
      </c>
      <c r="B158" s="124" t="s">
        <v>376</v>
      </c>
      <c r="C158" s="100">
        <v>129.33000000000001</v>
      </c>
      <c r="D158" s="102">
        <v>45267</v>
      </c>
      <c r="E158" s="50"/>
    </row>
    <row r="159" spans="1:5" ht="19.5" customHeight="1" x14ac:dyDescent="0.2">
      <c r="A159" s="61" t="s">
        <v>377</v>
      </c>
      <c r="B159" s="124" t="s">
        <v>378</v>
      </c>
      <c r="C159" s="100">
        <v>129.1</v>
      </c>
      <c r="D159" s="102">
        <v>45268</v>
      </c>
      <c r="E159" s="50"/>
    </row>
    <row r="160" spans="1:5" ht="19.5" customHeight="1" x14ac:dyDescent="0.2">
      <c r="A160" s="61" t="s">
        <v>142</v>
      </c>
      <c r="B160" s="124" t="s">
        <v>180</v>
      </c>
      <c r="C160" s="100">
        <v>124.97</v>
      </c>
      <c r="D160" s="102">
        <v>45265</v>
      </c>
      <c r="E160" s="50"/>
    </row>
    <row r="161" spans="1:5" ht="19.5" customHeight="1" x14ac:dyDescent="0.2">
      <c r="A161" s="61" t="s">
        <v>379</v>
      </c>
      <c r="B161" s="124" t="s">
        <v>156</v>
      </c>
      <c r="C161" s="100">
        <v>120</v>
      </c>
      <c r="D161" s="102">
        <v>45267</v>
      </c>
      <c r="E161" s="50"/>
    </row>
    <row r="162" spans="1:5" ht="19.5" customHeight="1" x14ac:dyDescent="0.2">
      <c r="A162" s="61" t="s">
        <v>201</v>
      </c>
      <c r="B162" s="124" t="s">
        <v>157</v>
      </c>
      <c r="C162" s="100">
        <v>116.34</v>
      </c>
      <c r="D162" s="102">
        <v>45265</v>
      </c>
      <c r="E162" s="50"/>
    </row>
    <row r="163" spans="1:5" ht="19.5" customHeight="1" x14ac:dyDescent="0.2">
      <c r="A163" s="61" t="s">
        <v>143</v>
      </c>
      <c r="B163" s="124" t="s">
        <v>180</v>
      </c>
      <c r="C163" s="100">
        <v>116.33</v>
      </c>
      <c r="D163" s="102">
        <v>45267</v>
      </c>
      <c r="E163" s="50"/>
    </row>
    <row r="164" spans="1:5" ht="19.5" customHeight="1" x14ac:dyDescent="0.2">
      <c r="A164" s="61" t="s">
        <v>199</v>
      </c>
      <c r="B164" s="124" t="s">
        <v>198</v>
      </c>
      <c r="C164" s="100">
        <v>115.54</v>
      </c>
      <c r="D164" s="102">
        <v>45267</v>
      </c>
      <c r="E164" s="50"/>
    </row>
    <row r="165" spans="1:5" ht="19.5" customHeight="1" x14ac:dyDescent="0.2">
      <c r="A165" s="61" t="s">
        <v>163</v>
      </c>
      <c r="B165" s="124" t="s">
        <v>380</v>
      </c>
      <c r="C165" s="100">
        <v>114.95</v>
      </c>
      <c r="D165" s="102">
        <v>45265</v>
      </c>
      <c r="E165" s="50"/>
    </row>
    <row r="166" spans="1:5" ht="19.5" customHeight="1" x14ac:dyDescent="0.2">
      <c r="A166" s="61" t="s">
        <v>164</v>
      </c>
      <c r="B166" s="124" t="s">
        <v>381</v>
      </c>
      <c r="C166" s="100">
        <v>100.35</v>
      </c>
      <c r="D166" s="102">
        <v>45265</v>
      </c>
      <c r="E166" s="50"/>
    </row>
    <row r="167" spans="1:5" ht="19.5" customHeight="1" x14ac:dyDescent="0.2">
      <c r="A167" s="61" t="s">
        <v>179</v>
      </c>
      <c r="B167" s="124" t="s">
        <v>118</v>
      </c>
      <c r="C167" s="100">
        <v>98.08</v>
      </c>
      <c r="D167" s="102">
        <v>45268</v>
      </c>
      <c r="E167" s="50"/>
    </row>
    <row r="168" spans="1:5" ht="19.5" customHeight="1" x14ac:dyDescent="0.2">
      <c r="A168" s="61" t="s">
        <v>112</v>
      </c>
      <c r="B168" s="124" t="s">
        <v>382</v>
      </c>
      <c r="C168" s="100">
        <v>89.6</v>
      </c>
      <c r="D168" s="102">
        <v>45267</v>
      </c>
      <c r="E168" s="50"/>
    </row>
    <row r="169" spans="1:5" ht="19.5" customHeight="1" x14ac:dyDescent="0.2">
      <c r="A169" s="61" t="s">
        <v>177</v>
      </c>
      <c r="B169" s="124" t="s">
        <v>383</v>
      </c>
      <c r="C169" s="100">
        <v>87.25</v>
      </c>
      <c r="D169" s="102">
        <v>45265</v>
      </c>
      <c r="E169" s="50"/>
    </row>
    <row r="170" spans="1:5" ht="19.5" customHeight="1" x14ac:dyDescent="0.2">
      <c r="A170" s="61" t="s">
        <v>200</v>
      </c>
      <c r="B170" s="124" t="s">
        <v>175</v>
      </c>
      <c r="C170" s="100">
        <v>87.12</v>
      </c>
      <c r="D170" s="102">
        <v>45267</v>
      </c>
      <c r="E170" s="50"/>
    </row>
    <row r="171" spans="1:5" ht="19.5" customHeight="1" x14ac:dyDescent="0.2">
      <c r="A171" s="61" t="s">
        <v>115</v>
      </c>
      <c r="B171" s="124" t="s">
        <v>382</v>
      </c>
      <c r="C171" s="100">
        <v>84.89</v>
      </c>
      <c r="D171" s="102">
        <v>45267</v>
      </c>
      <c r="E171" s="50"/>
    </row>
    <row r="172" spans="1:5" ht="19.5" customHeight="1" x14ac:dyDescent="0.2">
      <c r="A172" s="61" t="s">
        <v>232</v>
      </c>
      <c r="B172" s="124" t="s">
        <v>192</v>
      </c>
      <c r="C172" s="100">
        <v>83.38</v>
      </c>
      <c r="D172" s="102">
        <v>45267</v>
      </c>
      <c r="E172" s="50"/>
    </row>
    <row r="173" spans="1:5" ht="19.5" customHeight="1" x14ac:dyDescent="0.2">
      <c r="A173" s="61" t="s">
        <v>245</v>
      </c>
      <c r="B173" s="124" t="s">
        <v>180</v>
      </c>
      <c r="C173" s="100">
        <v>79.260000000000005</v>
      </c>
      <c r="D173" s="102">
        <v>45265</v>
      </c>
      <c r="E173" s="50"/>
    </row>
    <row r="174" spans="1:5" ht="19.5" customHeight="1" x14ac:dyDescent="0.2">
      <c r="A174" s="61" t="s">
        <v>237</v>
      </c>
      <c r="B174" s="124" t="s">
        <v>175</v>
      </c>
      <c r="C174" s="100">
        <v>77.03</v>
      </c>
      <c r="D174" s="102">
        <v>45265</v>
      </c>
      <c r="E174" s="50"/>
    </row>
    <row r="175" spans="1:5" ht="19.5" customHeight="1" x14ac:dyDescent="0.2">
      <c r="A175" s="61" t="s">
        <v>242</v>
      </c>
      <c r="B175" s="124" t="s">
        <v>384</v>
      </c>
      <c r="C175" s="100">
        <v>75</v>
      </c>
      <c r="D175" s="102">
        <v>45265</v>
      </c>
      <c r="E175" s="50"/>
    </row>
    <row r="176" spans="1:5" ht="19.5" customHeight="1" x14ac:dyDescent="0.2">
      <c r="A176" s="61" t="s">
        <v>145</v>
      </c>
      <c r="B176" s="124" t="s">
        <v>385</v>
      </c>
      <c r="C176" s="100">
        <v>75</v>
      </c>
      <c r="D176" s="102">
        <v>45267</v>
      </c>
      <c r="E176" s="50"/>
    </row>
    <row r="177" spans="1:5" ht="19.5" customHeight="1" x14ac:dyDescent="0.2">
      <c r="A177" s="61" t="s">
        <v>386</v>
      </c>
      <c r="B177" s="124" t="s">
        <v>159</v>
      </c>
      <c r="C177" s="100">
        <v>72.89</v>
      </c>
      <c r="D177" s="102">
        <v>45265</v>
      </c>
      <c r="E177" s="50"/>
    </row>
    <row r="178" spans="1:5" ht="19.5" customHeight="1" x14ac:dyDescent="0.2">
      <c r="A178" s="61" t="s">
        <v>166</v>
      </c>
      <c r="B178" s="124" t="s">
        <v>180</v>
      </c>
      <c r="C178" s="100">
        <v>71.2</v>
      </c>
      <c r="D178" s="102">
        <v>45265</v>
      </c>
      <c r="E178" s="50"/>
    </row>
    <row r="179" spans="1:5" ht="19.5" customHeight="1" x14ac:dyDescent="0.2">
      <c r="A179" s="61" t="s">
        <v>107</v>
      </c>
      <c r="B179" s="124" t="s">
        <v>90</v>
      </c>
      <c r="C179" s="100">
        <v>63.93</v>
      </c>
      <c r="D179" s="102">
        <v>45266</v>
      </c>
      <c r="E179" s="50"/>
    </row>
    <row r="180" spans="1:5" ht="19.5" customHeight="1" x14ac:dyDescent="0.2">
      <c r="A180" s="61" t="s">
        <v>203</v>
      </c>
      <c r="B180" s="124" t="s">
        <v>387</v>
      </c>
      <c r="C180" s="100">
        <v>63.54</v>
      </c>
      <c r="D180" s="102">
        <v>45265</v>
      </c>
      <c r="E180" s="50"/>
    </row>
    <row r="181" spans="1:5" ht="19.5" customHeight="1" x14ac:dyDescent="0.2">
      <c r="A181" s="61" t="s">
        <v>196</v>
      </c>
      <c r="B181" s="124" t="s">
        <v>388</v>
      </c>
      <c r="C181" s="100">
        <v>63</v>
      </c>
      <c r="D181" s="102">
        <v>45261</v>
      </c>
      <c r="E181" s="50"/>
    </row>
    <row r="182" spans="1:5" ht="19.5" customHeight="1" x14ac:dyDescent="0.2">
      <c r="A182" s="61" t="s">
        <v>94</v>
      </c>
      <c r="B182" s="124" t="s">
        <v>202</v>
      </c>
      <c r="C182" s="100">
        <v>62.48</v>
      </c>
      <c r="D182" s="102">
        <v>45267</v>
      </c>
      <c r="E182" s="50"/>
    </row>
    <row r="183" spans="1:5" ht="19.5" customHeight="1" x14ac:dyDescent="0.2">
      <c r="A183" s="61" t="s">
        <v>389</v>
      </c>
      <c r="B183" s="124" t="s">
        <v>390</v>
      </c>
      <c r="C183" s="100">
        <v>59.98</v>
      </c>
      <c r="D183" s="102">
        <v>45261</v>
      </c>
      <c r="E183" s="50"/>
    </row>
    <row r="184" spans="1:5" ht="19.5" customHeight="1" x14ac:dyDescent="0.2">
      <c r="A184" s="61" t="s">
        <v>391</v>
      </c>
      <c r="B184" s="124" t="s">
        <v>118</v>
      </c>
      <c r="C184" s="100">
        <v>53.03</v>
      </c>
      <c r="D184" s="102">
        <v>45267</v>
      </c>
      <c r="E184" s="50"/>
    </row>
    <row r="185" spans="1:5" ht="19.5" customHeight="1" x14ac:dyDescent="0.2">
      <c r="A185" s="61" t="s">
        <v>210</v>
      </c>
      <c r="B185" s="124" t="s">
        <v>170</v>
      </c>
      <c r="C185" s="100">
        <v>49.99</v>
      </c>
      <c r="D185" s="102">
        <v>45267</v>
      </c>
      <c r="E185" s="50"/>
    </row>
    <row r="186" spans="1:5" ht="19.5" customHeight="1" x14ac:dyDescent="0.2">
      <c r="A186" s="61" t="s">
        <v>88</v>
      </c>
      <c r="B186" s="124" t="s">
        <v>89</v>
      </c>
      <c r="C186" s="100">
        <v>48.91</v>
      </c>
      <c r="D186" s="102">
        <v>45267</v>
      </c>
      <c r="E186" s="50"/>
    </row>
    <row r="187" spans="1:5" ht="19.5" customHeight="1" x14ac:dyDescent="0.2">
      <c r="A187" s="61" t="s">
        <v>147</v>
      </c>
      <c r="B187" s="124" t="s">
        <v>148</v>
      </c>
      <c r="C187" s="100">
        <v>48.08</v>
      </c>
      <c r="D187" s="102">
        <v>45267</v>
      </c>
      <c r="E187" s="50"/>
    </row>
    <row r="188" spans="1:5" ht="19.5" customHeight="1" x14ac:dyDescent="0.2">
      <c r="A188" s="61" t="s">
        <v>392</v>
      </c>
      <c r="B188" s="124" t="s">
        <v>393</v>
      </c>
      <c r="C188" s="100">
        <v>46.11</v>
      </c>
      <c r="D188" s="102">
        <v>45265</v>
      </c>
      <c r="E188" s="50"/>
    </row>
    <row r="189" spans="1:5" ht="19.5" customHeight="1" x14ac:dyDescent="0.2">
      <c r="A189" s="61" t="s">
        <v>394</v>
      </c>
      <c r="B189" s="124" t="s">
        <v>395</v>
      </c>
      <c r="C189" s="100">
        <v>44.15</v>
      </c>
      <c r="D189" s="102">
        <v>45265</v>
      </c>
      <c r="E189" s="50"/>
    </row>
    <row r="190" spans="1:5" ht="19.5" customHeight="1" x14ac:dyDescent="0.2">
      <c r="A190" s="61" t="s">
        <v>396</v>
      </c>
      <c r="B190" s="124" t="s">
        <v>397</v>
      </c>
      <c r="C190" s="100">
        <v>44.15</v>
      </c>
      <c r="D190" s="102">
        <v>45265</v>
      </c>
      <c r="E190" s="50"/>
    </row>
    <row r="191" spans="1:5" ht="19.5" customHeight="1" x14ac:dyDescent="0.2">
      <c r="A191" s="61" t="s">
        <v>398</v>
      </c>
      <c r="B191" s="124" t="s">
        <v>399</v>
      </c>
      <c r="C191" s="100">
        <v>44.15</v>
      </c>
      <c r="D191" s="102">
        <v>45265</v>
      </c>
      <c r="E191" s="50"/>
    </row>
    <row r="192" spans="1:5" ht="19.5" customHeight="1" x14ac:dyDescent="0.2">
      <c r="A192" s="61" t="s">
        <v>400</v>
      </c>
      <c r="B192" s="124" t="s">
        <v>401</v>
      </c>
      <c r="C192" s="100">
        <v>37.76</v>
      </c>
      <c r="D192" s="102">
        <v>45267</v>
      </c>
      <c r="E192" s="50"/>
    </row>
    <row r="193" spans="1:5" ht="19.5" customHeight="1" x14ac:dyDescent="0.2">
      <c r="A193" s="61" t="s">
        <v>402</v>
      </c>
      <c r="B193" s="124" t="s">
        <v>403</v>
      </c>
      <c r="C193" s="100">
        <v>34.1</v>
      </c>
      <c r="D193" s="102">
        <v>45268</v>
      </c>
      <c r="E193" s="50"/>
    </row>
    <row r="194" spans="1:5" ht="19.5" customHeight="1" x14ac:dyDescent="0.2">
      <c r="A194" s="61" t="s">
        <v>141</v>
      </c>
      <c r="B194" s="124" t="s">
        <v>174</v>
      </c>
      <c r="C194" s="100">
        <v>26.02</v>
      </c>
      <c r="D194" s="102">
        <v>45265</v>
      </c>
      <c r="E194" s="50"/>
    </row>
    <row r="195" spans="1:5" ht="19.5" customHeight="1" x14ac:dyDescent="0.2">
      <c r="A195" s="61" t="s">
        <v>223</v>
      </c>
      <c r="B195" s="124" t="s">
        <v>192</v>
      </c>
      <c r="C195" s="100">
        <v>22.5</v>
      </c>
      <c r="D195" s="102">
        <v>45267</v>
      </c>
      <c r="E195" s="50"/>
    </row>
    <row r="196" spans="1:5" ht="19.5" customHeight="1" x14ac:dyDescent="0.2">
      <c r="A196" s="61" t="s">
        <v>205</v>
      </c>
      <c r="B196" s="124" t="s">
        <v>404</v>
      </c>
      <c r="C196" s="100">
        <v>16.510000000000002</v>
      </c>
      <c r="D196" s="102">
        <v>45265</v>
      </c>
      <c r="E196" s="50"/>
    </row>
    <row r="197" spans="1:5" ht="19.5" customHeight="1" x14ac:dyDescent="0.2">
      <c r="A197" s="61" t="s">
        <v>243</v>
      </c>
      <c r="B197" s="124" t="s">
        <v>244</v>
      </c>
      <c r="C197" s="100">
        <v>12.22</v>
      </c>
      <c r="D197" s="102">
        <v>45268</v>
      </c>
      <c r="E197" s="50"/>
    </row>
    <row r="198" spans="1:5" ht="19.5" customHeight="1" x14ac:dyDescent="0.2">
      <c r="A198" s="61" t="s">
        <v>178</v>
      </c>
      <c r="B198" s="124" t="s">
        <v>405</v>
      </c>
      <c r="C198" s="100">
        <v>9.2200000000000006</v>
      </c>
      <c r="D198" s="102">
        <v>45261</v>
      </c>
      <c r="E198" s="50"/>
    </row>
    <row r="199" spans="1:5" ht="19.5" customHeight="1" x14ac:dyDescent="0.2">
      <c r="A199" s="61" t="s">
        <v>165</v>
      </c>
      <c r="B199" s="124" t="s">
        <v>204</v>
      </c>
      <c r="C199" s="100">
        <v>7.84</v>
      </c>
      <c r="D199" s="102">
        <v>45267</v>
      </c>
      <c r="E199" s="50"/>
    </row>
    <row r="200" spans="1:5" ht="19.5" customHeight="1" x14ac:dyDescent="0.2">
      <c r="A200" s="61" t="s">
        <v>406</v>
      </c>
      <c r="B200" s="124" t="s">
        <v>407</v>
      </c>
      <c r="C200" s="100">
        <v>7</v>
      </c>
      <c r="D200" s="102">
        <v>45267</v>
      </c>
      <c r="E200" s="50"/>
    </row>
    <row r="201" spans="1:5" ht="19.5" customHeight="1" x14ac:dyDescent="0.2">
      <c r="A201" s="128"/>
      <c r="B201" s="124"/>
      <c r="C201" s="130"/>
      <c r="D201" s="129"/>
    </row>
    <row r="202" spans="1:5" ht="19.5" customHeight="1" thickBot="1" x14ac:dyDescent="0.25">
      <c r="A202" s="128"/>
      <c r="B202" s="124"/>
      <c r="C202" s="131">
        <f>SUM(C5:C201)</f>
        <v>1635781.8299999998</v>
      </c>
      <c r="D202" s="132"/>
    </row>
    <row r="203" spans="1:5" ht="19.5" customHeight="1" thickTop="1" thickBot="1" x14ac:dyDescent="0.25">
      <c r="A203" s="133"/>
      <c r="B203" s="134"/>
      <c r="C203" s="135"/>
      <c r="D203" s="136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2024-01-24T22:06:22Z</dcterms:modified>
</cp:coreProperties>
</file>